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ocuments\Night Flyers\Competitions\2022\SchoolGym\Results\"/>
    </mc:Choice>
  </mc:AlternateContent>
  <xr:revisionPtr revIDLastSave="0" documentId="13_ncr:1_{87A91447-0D44-4652-8A5E-190A8A305095}" xr6:coauthVersionLast="47" xr6:coauthVersionMax="47" xr10:uidLastSave="{00000000-0000-0000-0000-000000000000}"/>
  <bookViews>
    <workbookView xWindow="-28920" yWindow="4785" windowWidth="29040" windowHeight="15840" tabRatio="880" activeTab="7" xr2:uid="{00000000-000D-0000-FFFF-FFFF00000000}"/>
  </bookViews>
  <sheets>
    <sheet name="U11G 91" sheetId="8" r:id="rId1"/>
    <sheet name="U11B 191" sheetId="9" r:id="rId2"/>
    <sheet name="U11M 291" sheetId="10" r:id="rId3"/>
    <sheet name="Butler Trophies" sheetId="31" r:id="rId4"/>
    <sheet name="U14G 491" sheetId="11" r:id="rId5"/>
    <sheet name="U14B 591" sheetId="12" r:id="rId6"/>
    <sheet name="U14M 691" sheetId="13" r:id="rId7"/>
    <sheet name="Ivybridge &amp; Lottie Smith" sheetId="32" r:id="rId8"/>
    <sheet name="U19G 791" sheetId="14" r:id="rId9"/>
    <sheet name="U19B 891" sheetId="15" r:id="rId10"/>
    <sheet name="U19M 991" sheetId="16" r:id="rId11"/>
    <sheet name="U11 Ranked" sheetId="22" r:id="rId12"/>
    <sheet name="U14 Ranked" sheetId="23" r:id="rId13"/>
    <sheet name="U19 Ranked" sheetId="21" r:id="rId14"/>
    <sheet name="Jamie Weller" sheetId="29" r:id="rId15"/>
    <sheet name="Emma James" sheetId="30" r:id="rId16"/>
    <sheet name="George Finney Placings" sheetId="24" r:id="rId17"/>
  </sheets>
  <definedNames>
    <definedName name="_xlnm.Print_Area" localSheetId="16">'George Finney Placings'!$A$1:$N$57</definedName>
    <definedName name="_xlnm.Print_Area" localSheetId="1">'U11B 191'!$A$1:$N$71</definedName>
    <definedName name="_xlnm.Print_Area" localSheetId="0">'U11G 91'!$A$16:$N$71</definedName>
    <definedName name="_xlnm.Print_Area" localSheetId="12">'U14 Ranked'!$A$1:$F$48</definedName>
    <definedName name="_xlnm.Print_Area" localSheetId="5">'U14B 591'!$A$1:$N$71</definedName>
    <definedName name="_xlnm.Print_Area" localSheetId="4">'U14G 491'!$A$1:$N$71</definedName>
    <definedName name="_xlnm.Print_Area" localSheetId="6">'U14M 691'!$A$16:$Y$71</definedName>
    <definedName name="_xlnm.Print_Area" localSheetId="13">'U19 Ranked'!$A$1:$F$48</definedName>
    <definedName name="_xlnm.Print_Area" localSheetId="9">'U19B 891'!$A$1:$N$71</definedName>
    <definedName name="_xlnm.Print_Area" localSheetId="8">'U19G 791'!$A$16:$N$71</definedName>
    <definedName name="_xlnm.Print_Area" localSheetId="10">'U19M 991'!$A$16:$Y$71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29" l="1"/>
  <c r="B63" i="29"/>
  <c r="C63" i="29"/>
  <c r="D63" i="29"/>
  <c r="B64" i="29"/>
  <c r="C64" i="29"/>
  <c r="D64" i="29"/>
  <c r="B65" i="29"/>
  <c r="C65" i="29"/>
  <c r="D65" i="29"/>
  <c r="B66" i="29"/>
  <c r="C66" i="29"/>
  <c r="D66" i="29"/>
  <c r="C62" i="29"/>
  <c r="D62" i="29"/>
  <c r="B57" i="29"/>
  <c r="C57" i="29"/>
  <c r="D57" i="29"/>
  <c r="B58" i="29"/>
  <c r="C58" i="29"/>
  <c r="D58" i="29"/>
  <c r="B59" i="29"/>
  <c r="C59" i="29"/>
  <c r="D59" i="29"/>
  <c r="B60" i="29"/>
  <c r="C60" i="29"/>
  <c r="D60" i="29"/>
  <c r="C56" i="29"/>
  <c r="D56" i="29"/>
  <c r="F56" i="29"/>
  <c r="F57" i="29"/>
  <c r="B15" i="29"/>
  <c r="C15" i="29"/>
  <c r="D15" i="29"/>
  <c r="B16" i="29"/>
  <c r="C16" i="29"/>
  <c r="D16" i="29"/>
  <c r="B17" i="29"/>
  <c r="C17" i="29"/>
  <c r="D17" i="29"/>
  <c r="B18" i="29"/>
  <c r="C18" i="29"/>
  <c r="D18" i="29"/>
  <c r="C14" i="29"/>
  <c r="D14" i="29"/>
  <c r="B9" i="29"/>
  <c r="C9" i="29"/>
  <c r="D9" i="29"/>
  <c r="B10" i="29"/>
  <c r="C10" i="29"/>
  <c r="D10" i="29"/>
  <c r="B11" i="29"/>
  <c r="C11" i="29"/>
  <c r="D11" i="29"/>
  <c r="B12" i="29"/>
  <c r="C12" i="29"/>
  <c r="D12" i="29"/>
  <c r="B13" i="29"/>
  <c r="C13" i="29"/>
  <c r="D13" i="29"/>
  <c r="C8" i="29"/>
  <c r="D8" i="29"/>
  <c r="B3" i="29"/>
  <c r="C3" i="29"/>
  <c r="D3" i="29"/>
  <c r="B4" i="29"/>
  <c r="C4" i="29"/>
  <c r="D4" i="29"/>
  <c r="B5" i="29"/>
  <c r="C5" i="29"/>
  <c r="D5" i="29"/>
  <c r="B6" i="29"/>
  <c r="C6" i="29"/>
  <c r="D6" i="29"/>
  <c r="B7" i="29"/>
  <c r="C7" i="29"/>
  <c r="D7" i="29"/>
  <c r="C2" i="29"/>
  <c r="D2" i="29"/>
  <c r="B21" i="29"/>
  <c r="B22" i="29"/>
  <c r="B23" i="29"/>
  <c r="B24" i="29"/>
  <c r="B25" i="29"/>
  <c r="B19" i="29"/>
  <c r="AK97" i="32"/>
  <c r="AJ97" i="32"/>
  <c r="AH97" i="32"/>
  <c r="AF97" i="32"/>
  <c r="AE97" i="32"/>
  <c r="AD97" i="32"/>
  <c r="AC97" i="32"/>
  <c r="AK96" i="32"/>
  <c r="AJ96" i="32"/>
  <c r="AH96" i="32"/>
  <c r="AF96" i="32"/>
  <c r="AE96" i="32"/>
  <c r="AD96" i="32"/>
  <c r="AC96" i="32"/>
  <c r="AK95" i="32"/>
  <c r="AJ95" i="32"/>
  <c r="AH95" i="32"/>
  <c r="AF95" i="32"/>
  <c r="AE95" i="32"/>
  <c r="AD95" i="32"/>
  <c r="AC95" i="32"/>
  <c r="AK94" i="32"/>
  <c r="AJ94" i="32"/>
  <c r="AH94" i="32"/>
  <c r="AF94" i="32"/>
  <c r="AE94" i="32"/>
  <c r="AD94" i="32"/>
  <c r="AC94" i="32"/>
  <c r="AK93" i="32"/>
  <c r="AJ93" i="32"/>
  <c r="AH93" i="32"/>
  <c r="AF93" i="32"/>
  <c r="AE93" i="32"/>
  <c r="AD93" i="32"/>
  <c r="AC93" i="32"/>
  <c r="AK92" i="32"/>
  <c r="AJ92" i="32"/>
  <c r="AH92" i="32"/>
  <c r="AF92" i="32"/>
  <c r="AE92" i="32"/>
  <c r="AD92" i="32"/>
  <c r="AC92" i="32"/>
  <c r="AK91" i="32"/>
  <c r="AJ91" i="32"/>
  <c r="AH91" i="32"/>
  <c r="AF91" i="32"/>
  <c r="AG91" i="32" s="1"/>
  <c r="AE91" i="32"/>
  <c r="AD91" i="32"/>
  <c r="AC91" i="32"/>
  <c r="AK89" i="32"/>
  <c r="AJ89" i="32"/>
  <c r="AH89" i="32"/>
  <c r="AF89" i="32"/>
  <c r="AE89" i="32"/>
  <c r="AD89" i="32"/>
  <c r="AC89" i="32"/>
  <c r="AK88" i="32"/>
  <c r="AJ88" i="32"/>
  <c r="AH88" i="32"/>
  <c r="AF88" i="32"/>
  <c r="AE88" i="32"/>
  <c r="AD88" i="32"/>
  <c r="AC88" i="32"/>
  <c r="AK87" i="32"/>
  <c r="AJ87" i="32"/>
  <c r="AH87" i="32"/>
  <c r="AF87" i="32"/>
  <c r="AE87" i="32"/>
  <c r="AD87" i="32"/>
  <c r="AC87" i="32"/>
  <c r="AK86" i="32"/>
  <c r="AJ86" i="32"/>
  <c r="AH86" i="32"/>
  <c r="AF86" i="32"/>
  <c r="AE86" i="32"/>
  <c r="AD86" i="32"/>
  <c r="AC86" i="32"/>
  <c r="AK85" i="32"/>
  <c r="AJ85" i="32"/>
  <c r="AH85" i="32"/>
  <c r="AF85" i="32"/>
  <c r="AE85" i="32"/>
  <c r="AD85" i="32"/>
  <c r="AC85" i="32"/>
  <c r="AK84" i="32"/>
  <c r="AJ84" i="32"/>
  <c r="AH84" i="32"/>
  <c r="AF84" i="32"/>
  <c r="AE84" i="32"/>
  <c r="AD84" i="32"/>
  <c r="AC84" i="32"/>
  <c r="AK83" i="32"/>
  <c r="AJ83" i="32"/>
  <c r="AH83" i="32"/>
  <c r="AF83" i="32"/>
  <c r="AE83" i="32"/>
  <c r="AD83" i="32"/>
  <c r="AC83" i="32"/>
  <c r="AK81" i="32"/>
  <c r="AJ81" i="32"/>
  <c r="AH81" i="32"/>
  <c r="AF81" i="32"/>
  <c r="AG81" i="32" s="1"/>
  <c r="AI81" i="32" s="1"/>
  <c r="AE81" i="32"/>
  <c r="AD81" i="32"/>
  <c r="AC81" i="32"/>
  <c r="AK80" i="32"/>
  <c r="AJ80" i="32"/>
  <c r="AH80" i="32"/>
  <c r="AF80" i="32"/>
  <c r="AE80" i="32"/>
  <c r="AD80" i="32"/>
  <c r="AC80" i="32"/>
  <c r="AK79" i="32"/>
  <c r="AJ79" i="32"/>
  <c r="AH79" i="32"/>
  <c r="AF79" i="32"/>
  <c r="AE79" i="32"/>
  <c r="AD79" i="32"/>
  <c r="AC79" i="32"/>
  <c r="AK78" i="32"/>
  <c r="AJ78" i="32"/>
  <c r="AH78" i="32"/>
  <c r="AF78" i="32"/>
  <c r="AE78" i="32"/>
  <c r="AD78" i="32"/>
  <c r="AC78" i="32"/>
  <c r="AK77" i="32"/>
  <c r="AJ77" i="32"/>
  <c r="AH77" i="32"/>
  <c r="AF77" i="32"/>
  <c r="AE77" i="32"/>
  <c r="AD77" i="32"/>
  <c r="AC77" i="32"/>
  <c r="AK76" i="32"/>
  <c r="AJ76" i="32"/>
  <c r="AH76" i="32"/>
  <c r="AF76" i="32"/>
  <c r="AE76" i="32"/>
  <c r="AD76" i="32"/>
  <c r="AC76" i="32"/>
  <c r="AK75" i="32"/>
  <c r="AJ75" i="32"/>
  <c r="AH75" i="32"/>
  <c r="AF75" i="32"/>
  <c r="AE75" i="32"/>
  <c r="AD75" i="32"/>
  <c r="AC75" i="32"/>
  <c r="AK73" i="32"/>
  <c r="AJ73" i="32"/>
  <c r="AH73" i="32"/>
  <c r="AF73" i="32"/>
  <c r="AE73" i="32"/>
  <c r="AD73" i="32"/>
  <c r="AC73" i="32"/>
  <c r="AK72" i="32"/>
  <c r="AJ72" i="32"/>
  <c r="AH72" i="32"/>
  <c r="AF72" i="32"/>
  <c r="AG72" i="32" s="1"/>
  <c r="AE72" i="32"/>
  <c r="AD72" i="32"/>
  <c r="AC72" i="32"/>
  <c r="AK71" i="32"/>
  <c r="AJ71" i="32"/>
  <c r="AH71" i="32"/>
  <c r="AF71" i="32"/>
  <c r="AE71" i="32"/>
  <c r="AG71" i="32" s="1"/>
  <c r="AD71" i="32"/>
  <c r="AC71" i="32"/>
  <c r="AK70" i="32"/>
  <c r="AJ70" i="32"/>
  <c r="AH70" i="32"/>
  <c r="AF70" i="32"/>
  <c r="AE70" i="32"/>
  <c r="AD70" i="32"/>
  <c r="AC70" i="32"/>
  <c r="AK69" i="32"/>
  <c r="AJ69" i="32"/>
  <c r="AH69" i="32"/>
  <c r="AF69" i="32"/>
  <c r="AE69" i="32"/>
  <c r="AD69" i="32"/>
  <c r="AC69" i="32"/>
  <c r="AK68" i="32"/>
  <c r="AJ68" i="32"/>
  <c r="AH68" i="32"/>
  <c r="AF68" i="32"/>
  <c r="AE68" i="32"/>
  <c r="AD68" i="32"/>
  <c r="AC68" i="32"/>
  <c r="AK67" i="32"/>
  <c r="AJ67" i="32"/>
  <c r="AH67" i="32"/>
  <c r="AF67" i="32"/>
  <c r="AE67" i="32"/>
  <c r="AD67" i="32"/>
  <c r="AC67" i="32"/>
  <c r="AK65" i="32"/>
  <c r="AJ65" i="32"/>
  <c r="AH65" i="32"/>
  <c r="AF65" i="32"/>
  <c r="AE65" i="32"/>
  <c r="AD65" i="32"/>
  <c r="AC65" i="32"/>
  <c r="AK64" i="32"/>
  <c r="AJ64" i="32"/>
  <c r="AH64" i="32"/>
  <c r="AF64" i="32"/>
  <c r="AE64" i="32"/>
  <c r="AD64" i="32"/>
  <c r="AC64" i="32"/>
  <c r="AK63" i="32"/>
  <c r="AJ63" i="32"/>
  <c r="AH63" i="32"/>
  <c r="AF63" i="32"/>
  <c r="AG63" i="32" s="1"/>
  <c r="AE63" i="32"/>
  <c r="AD63" i="32"/>
  <c r="AC63" i="32"/>
  <c r="AK62" i="32"/>
  <c r="AJ62" i="32"/>
  <c r="AH62" i="32"/>
  <c r="AF62" i="32"/>
  <c r="AE62" i="32"/>
  <c r="AG62" i="32" s="1"/>
  <c r="AD62" i="32"/>
  <c r="AC62" i="32"/>
  <c r="AK61" i="32"/>
  <c r="AJ61" i="32"/>
  <c r="AH61" i="32"/>
  <c r="AF61" i="32"/>
  <c r="AE61" i="32"/>
  <c r="AD61" i="32"/>
  <c r="AC61" i="32"/>
  <c r="AK60" i="32"/>
  <c r="AJ60" i="32"/>
  <c r="AH60" i="32"/>
  <c r="AF60" i="32"/>
  <c r="AE60" i="32"/>
  <c r="AD60" i="32"/>
  <c r="AC60" i="32"/>
  <c r="AK59" i="32"/>
  <c r="AJ59" i="32"/>
  <c r="AH59" i="32"/>
  <c r="AF59" i="32"/>
  <c r="AE59" i="32"/>
  <c r="AD59" i="32"/>
  <c r="AC59" i="32"/>
  <c r="AK57" i="32"/>
  <c r="AJ57" i="32"/>
  <c r="AH57" i="32"/>
  <c r="AF57" i="32"/>
  <c r="AE57" i="32"/>
  <c r="AD57" i="32"/>
  <c r="AC57" i="32"/>
  <c r="AK56" i="32"/>
  <c r="AJ56" i="32"/>
  <c r="AH56" i="32"/>
  <c r="AF56" i="32"/>
  <c r="AE56" i="32"/>
  <c r="AD56" i="32"/>
  <c r="AC56" i="32"/>
  <c r="AK55" i="32"/>
  <c r="AJ55" i="32"/>
  <c r="AH55" i="32"/>
  <c r="AF55" i="32"/>
  <c r="AE55" i="32"/>
  <c r="AD55" i="32"/>
  <c r="AC55" i="32"/>
  <c r="AK54" i="32"/>
  <c r="AJ54" i="32"/>
  <c r="AH54" i="32"/>
  <c r="AF54" i="32"/>
  <c r="AE54" i="32"/>
  <c r="AD54" i="32"/>
  <c r="AC54" i="32"/>
  <c r="AK53" i="32"/>
  <c r="AJ53" i="32"/>
  <c r="AH53" i="32"/>
  <c r="AF53" i="32"/>
  <c r="AE53" i="32"/>
  <c r="AG53" i="32" s="1"/>
  <c r="AD53" i="32"/>
  <c r="AC53" i="32"/>
  <c r="AK52" i="32"/>
  <c r="AJ52" i="32"/>
  <c r="AH52" i="32"/>
  <c r="AF52" i="32"/>
  <c r="AE52" i="32"/>
  <c r="AD52" i="32"/>
  <c r="AC52" i="32"/>
  <c r="AK51" i="32"/>
  <c r="AJ51" i="32"/>
  <c r="AH51" i="32"/>
  <c r="AF51" i="32"/>
  <c r="AE51" i="32"/>
  <c r="AD51" i="32"/>
  <c r="AC51" i="32"/>
  <c r="AK49" i="32"/>
  <c r="AJ49" i="32"/>
  <c r="AH49" i="32"/>
  <c r="AF49" i="32"/>
  <c r="AE49" i="32"/>
  <c r="AD49" i="32"/>
  <c r="AC49" i="32"/>
  <c r="AK48" i="32"/>
  <c r="AJ48" i="32"/>
  <c r="AH48" i="32"/>
  <c r="AF48" i="32"/>
  <c r="AE48" i="32"/>
  <c r="AD48" i="32"/>
  <c r="AC48" i="32"/>
  <c r="AK47" i="32"/>
  <c r="AJ47" i="32"/>
  <c r="AH47" i="32"/>
  <c r="AF47" i="32"/>
  <c r="AE47" i="32"/>
  <c r="AD47" i="32"/>
  <c r="AC47" i="32"/>
  <c r="AK46" i="32"/>
  <c r="AJ46" i="32"/>
  <c r="AH46" i="32"/>
  <c r="AF46" i="32"/>
  <c r="AE46" i="32"/>
  <c r="AD46" i="32"/>
  <c r="AC46" i="32"/>
  <c r="AK45" i="32"/>
  <c r="AJ45" i="32"/>
  <c r="AH45" i="32"/>
  <c r="AF45" i="32"/>
  <c r="AG45" i="32" s="1"/>
  <c r="AE45" i="32"/>
  <c r="AD45" i="32"/>
  <c r="AC45" i="32"/>
  <c r="AK44" i="32"/>
  <c r="AJ44" i="32"/>
  <c r="AH44" i="32"/>
  <c r="AF44" i="32"/>
  <c r="AE44" i="32"/>
  <c r="AG44" i="32" s="1"/>
  <c r="AD44" i="32"/>
  <c r="AC44" i="32"/>
  <c r="AK43" i="32"/>
  <c r="AJ43" i="32"/>
  <c r="AH43" i="32"/>
  <c r="AF43" i="32"/>
  <c r="AE43" i="32"/>
  <c r="AD43" i="32"/>
  <c r="AC43" i="32"/>
  <c r="AK41" i="32"/>
  <c r="AJ41" i="32"/>
  <c r="AH41" i="32"/>
  <c r="AF41" i="32"/>
  <c r="AE41" i="32"/>
  <c r="AD41" i="32"/>
  <c r="AC41" i="32"/>
  <c r="AK40" i="32"/>
  <c r="AJ40" i="32"/>
  <c r="AH40" i="32"/>
  <c r="AF40" i="32"/>
  <c r="AE40" i="32"/>
  <c r="AD40" i="32"/>
  <c r="AC40" i="32"/>
  <c r="AK39" i="32"/>
  <c r="AJ39" i="32"/>
  <c r="AH39" i="32"/>
  <c r="AF39" i="32"/>
  <c r="AE39" i="32"/>
  <c r="AD39" i="32"/>
  <c r="AC39" i="32"/>
  <c r="AK38" i="32"/>
  <c r="AJ38" i="32"/>
  <c r="AH38" i="32"/>
  <c r="AF38" i="32"/>
  <c r="AE38" i="32"/>
  <c r="AD38" i="32"/>
  <c r="AC38" i="32"/>
  <c r="AK37" i="32"/>
  <c r="AJ37" i="32"/>
  <c r="AH37" i="32"/>
  <c r="AF37" i="32"/>
  <c r="AE37" i="32"/>
  <c r="AD37" i="32"/>
  <c r="AC37" i="32"/>
  <c r="AK36" i="32"/>
  <c r="AJ36" i="32"/>
  <c r="AH36" i="32"/>
  <c r="AF36" i="32"/>
  <c r="AG36" i="32" s="1"/>
  <c r="AI36" i="32" s="1"/>
  <c r="AE36" i="32"/>
  <c r="AD36" i="32"/>
  <c r="AC36" i="32"/>
  <c r="AK35" i="32"/>
  <c r="AJ35" i="32"/>
  <c r="AH35" i="32"/>
  <c r="AF35" i="32"/>
  <c r="AE35" i="32"/>
  <c r="AG35" i="32" s="1"/>
  <c r="AI35" i="32" s="1"/>
  <c r="AD35" i="32"/>
  <c r="AC35" i="32"/>
  <c r="AK33" i="32"/>
  <c r="AJ33" i="32"/>
  <c r="AH33" i="32"/>
  <c r="AF33" i="32"/>
  <c r="AE33" i="32"/>
  <c r="AD33" i="32"/>
  <c r="AC33" i="32"/>
  <c r="AK32" i="32"/>
  <c r="AJ32" i="32"/>
  <c r="AH32" i="32"/>
  <c r="AF32" i="32"/>
  <c r="AE32" i="32"/>
  <c r="AD32" i="32"/>
  <c r="AC32" i="32"/>
  <c r="AK31" i="32"/>
  <c r="AJ31" i="32"/>
  <c r="AH31" i="32"/>
  <c r="AF31" i="32"/>
  <c r="AE31" i="32"/>
  <c r="AD31" i="32"/>
  <c r="AC31" i="32"/>
  <c r="AK30" i="32"/>
  <c r="AJ30" i="32"/>
  <c r="AH30" i="32"/>
  <c r="AF30" i="32"/>
  <c r="AE30" i="32"/>
  <c r="AD30" i="32"/>
  <c r="AC30" i="32"/>
  <c r="AK29" i="32"/>
  <c r="AJ29" i="32"/>
  <c r="AH29" i="32"/>
  <c r="AF29" i="32"/>
  <c r="AE29" i="32"/>
  <c r="AD29" i="32"/>
  <c r="AC29" i="32"/>
  <c r="AK28" i="32"/>
  <c r="AJ28" i="32"/>
  <c r="AH28" i="32"/>
  <c r="AF28" i="32"/>
  <c r="AE28" i="32"/>
  <c r="AD28" i="32"/>
  <c r="AC28" i="32"/>
  <c r="AK27" i="32"/>
  <c r="AJ27" i="32"/>
  <c r="AH27" i="32"/>
  <c r="AF27" i="32"/>
  <c r="AG27" i="32" s="1"/>
  <c r="AE27" i="32"/>
  <c r="AD27" i="32"/>
  <c r="AC27" i="32"/>
  <c r="AK25" i="32"/>
  <c r="AJ25" i="32"/>
  <c r="AH25" i="32"/>
  <c r="AF25" i="32"/>
  <c r="AE25" i="32"/>
  <c r="AG25" i="32" s="1"/>
  <c r="AI25" i="32" s="1"/>
  <c r="AD25" i="32"/>
  <c r="AC25" i="32"/>
  <c r="AK24" i="32"/>
  <c r="AJ24" i="32"/>
  <c r="AH24" i="32"/>
  <c r="AF24" i="32"/>
  <c r="AE24" i="32"/>
  <c r="AD24" i="32"/>
  <c r="AC24" i="32"/>
  <c r="AK23" i="32"/>
  <c r="AJ23" i="32"/>
  <c r="AH23" i="32"/>
  <c r="AF23" i="32"/>
  <c r="AE23" i="32"/>
  <c r="AD23" i="32"/>
  <c r="AC23" i="32"/>
  <c r="AK22" i="32"/>
  <c r="AJ22" i="32"/>
  <c r="AH22" i="32"/>
  <c r="AF22" i="32"/>
  <c r="AE22" i="32"/>
  <c r="AD22" i="32"/>
  <c r="AC22" i="32"/>
  <c r="AK21" i="32"/>
  <c r="AJ21" i="32"/>
  <c r="AH21" i="32"/>
  <c r="AF21" i="32"/>
  <c r="AE21" i="32"/>
  <c r="AD21" i="32"/>
  <c r="AC21" i="32"/>
  <c r="AK20" i="32"/>
  <c r="AJ20" i="32"/>
  <c r="AH20" i="32"/>
  <c r="AF20" i="32"/>
  <c r="AE20" i="32"/>
  <c r="AD20" i="32"/>
  <c r="AC20" i="32"/>
  <c r="AK19" i="32"/>
  <c r="AJ19" i="32"/>
  <c r="AH19" i="32"/>
  <c r="AF19" i="32"/>
  <c r="AE19" i="32"/>
  <c r="AD19" i="32"/>
  <c r="AC19" i="32"/>
  <c r="AK17" i="32"/>
  <c r="AJ17" i="32"/>
  <c r="AH17" i="32"/>
  <c r="AF17" i="32"/>
  <c r="AE17" i="32"/>
  <c r="AD17" i="32"/>
  <c r="AC17" i="32"/>
  <c r="AK16" i="32"/>
  <c r="AJ16" i="32"/>
  <c r="AH16" i="32"/>
  <c r="AF16" i="32"/>
  <c r="AE16" i="32"/>
  <c r="AG16" i="32" s="1"/>
  <c r="AD16" i="32"/>
  <c r="AC16" i="32"/>
  <c r="AK15" i="32"/>
  <c r="AJ15" i="32"/>
  <c r="AH15" i="32"/>
  <c r="AF15" i="32"/>
  <c r="AE15" i="32"/>
  <c r="AD15" i="32"/>
  <c r="AC15" i="32"/>
  <c r="AK14" i="32"/>
  <c r="AJ14" i="32"/>
  <c r="AH14" i="32"/>
  <c r="AF14" i="32"/>
  <c r="AE14" i="32"/>
  <c r="AD14" i="32"/>
  <c r="AC14" i="32"/>
  <c r="AK13" i="32"/>
  <c r="AJ13" i="32"/>
  <c r="AH13" i="32"/>
  <c r="AF13" i="32"/>
  <c r="AE13" i="32"/>
  <c r="AD13" i="32"/>
  <c r="AC13" i="32"/>
  <c r="AK12" i="32"/>
  <c r="AJ12" i="32"/>
  <c r="AH12" i="32"/>
  <c r="AF12" i="32"/>
  <c r="AE12" i="32"/>
  <c r="AD12" i="32"/>
  <c r="AC12" i="32"/>
  <c r="AK11" i="32"/>
  <c r="AJ11" i="32"/>
  <c r="AH11" i="32"/>
  <c r="AF11" i="32"/>
  <c r="AE11" i="32"/>
  <c r="AD11" i="32"/>
  <c r="AC11" i="32"/>
  <c r="AK9" i="32"/>
  <c r="AJ9" i="32"/>
  <c r="AH9" i="32"/>
  <c r="AF9" i="32"/>
  <c r="AE9" i="32"/>
  <c r="AD9" i="32"/>
  <c r="AC9" i="32"/>
  <c r="AK8" i="32"/>
  <c r="AJ8" i="32"/>
  <c r="AH8" i="32"/>
  <c r="AF8" i="32"/>
  <c r="AG8" i="32" s="1"/>
  <c r="AI8" i="32" s="1"/>
  <c r="AE8" i="32"/>
  <c r="AD8" i="32"/>
  <c r="AC8" i="32"/>
  <c r="AK7" i="32"/>
  <c r="AJ7" i="32"/>
  <c r="AH7" i="32"/>
  <c r="AF7" i="32"/>
  <c r="AE7" i="32"/>
  <c r="AG7" i="32" s="1"/>
  <c r="AD7" i="32"/>
  <c r="AC7" i="32"/>
  <c r="AK6" i="32"/>
  <c r="AJ6" i="32"/>
  <c r="AH6" i="32"/>
  <c r="AF6" i="32"/>
  <c r="AE6" i="32"/>
  <c r="AD6" i="32"/>
  <c r="AC6" i="32"/>
  <c r="AK5" i="32"/>
  <c r="AJ5" i="32"/>
  <c r="AH5" i="32"/>
  <c r="AF5" i="32"/>
  <c r="AE5" i="32"/>
  <c r="AD5" i="32"/>
  <c r="AC5" i="32"/>
  <c r="AK4" i="32"/>
  <c r="AJ4" i="32"/>
  <c r="AH4" i="32"/>
  <c r="AF4" i="32"/>
  <c r="AE4" i="32"/>
  <c r="AD4" i="32"/>
  <c r="AC4" i="32"/>
  <c r="AK3" i="32"/>
  <c r="AJ3" i="32"/>
  <c r="AH3" i="32"/>
  <c r="AF3" i="32"/>
  <c r="AE3" i="32"/>
  <c r="AD3" i="32"/>
  <c r="AC3" i="32"/>
  <c r="R97" i="32"/>
  <c r="Q97" i="32"/>
  <c r="N97" i="32"/>
  <c r="M97" i="32"/>
  <c r="L97" i="32"/>
  <c r="K97" i="32"/>
  <c r="R96" i="32"/>
  <c r="Q96" i="32"/>
  <c r="N96" i="32"/>
  <c r="M96" i="32"/>
  <c r="L96" i="32"/>
  <c r="K96" i="32"/>
  <c r="R95" i="32"/>
  <c r="Q95" i="32"/>
  <c r="N95" i="32"/>
  <c r="M95" i="32"/>
  <c r="L95" i="32"/>
  <c r="K95" i="32"/>
  <c r="R94" i="32"/>
  <c r="Q94" i="32"/>
  <c r="N94" i="32"/>
  <c r="M94" i="32"/>
  <c r="L94" i="32"/>
  <c r="K94" i="32"/>
  <c r="R93" i="32"/>
  <c r="Q93" i="32"/>
  <c r="N93" i="32"/>
  <c r="M93" i="32"/>
  <c r="L93" i="32"/>
  <c r="K93" i="32"/>
  <c r="R92" i="32"/>
  <c r="Q92" i="32"/>
  <c r="N92" i="32"/>
  <c r="M92" i="32"/>
  <c r="L92" i="32"/>
  <c r="K92" i="32"/>
  <c r="R91" i="32"/>
  <c r="Q91" i="32"/>
  <c r="N91" i="32"/>
  <c r="M91" i="32"/>
  <c r="O91" i="32" s="1"/>
  <c r="L91" i="32"/>
  <c r="K91" i="32"/>
  <c r="R89" i="32"/>
  <c r="Q89" i="32"/>
  <c r="N89" i="32"/>
  <c r="M89" i="32"/>
  <c r="L89" i="32"/>
  <c r="K89" i="32"/>
  <c r="R88" i="32"/>
  <c r="Q88" i="32"/>
  <c r="N88" i="32"/>
  <c r="M88" i="32"/>
  <c r="L88" i="32"/>
  <c r="K88" i="32"/>
  <c r="R87" i="32"/>
  <c r="Q87" i="32"/>
  <c r="N87" i="32"/>
  <c r="M87" i="32"/>
  <c r="L87" i="32"/>
  <c r="K87" i="32"/>
  <c r="R86" i="32"/>
  <c r="Q86" i="32"/>
  <c r="N86" i="32"/>
  <c r="M86" i="32"/>
  <c r="O86" i="32" s="1"/>
  <c r="L86" i="32"/>
  <c r="K86" i="32"/>
  <c r="R85" i="32"/>
  <c r="Q85" i="32"/>
  <c r="N85" i="32"/>
  <c r="M85" i="32"/>
  <c r="L85" i="32"/>
  <c r="K85" i="32"/>
  <c r="R84" i="32"/>
  <c r="Q84" i="32"/>
  <c r="N84" i="32"/>
  <c r="M84" i="32"/>
  <c r="L84" i="32"/>
  <c r="K84" i="32"/>
  <c r="R83" i="32"/>
  <c r="Q83" i="32"/>
  <c r="N83" i="32"/>
  <c r="M83" i="32"/>
  <c r="L83" i="32"/>
  <c r="K83" i="32"/>
  <c r="R81" i="32"/>
  <c r="Q81" i="32"/>
  <c r="N81" i="32"/>
  <c r="M81" i="32"/>
  <c r="O81" i="32" s="1"/>
  <c r="P81" i="32" s="1"/>
  <c r="L81" i="32"/>
  <c r="K81" i="32"/>
  <c r="R80" i="32"/>
  <c r="Q80" i="32"/>
  <c r="N80" i="32"/>
  <c r="M80" i="32"/>
  <c r="L80" i="32"/>
  <c r="K80" i="32"/>
  <c r="R79" i="32"/>
  <c r="Q79" i="32"/>
  <c r="N79" i="32"/>
  <c r="M79" i="32"/>
  <c r="L79" i="32"/>
  <c r="K79" i="32"/>
  <c r="R78" i="32"/>
  <c r="Q78" i="32"/>
  <c r="N78" i="32"/>
  <c r="M78" i="32"/>
  <c r="L78" i="32"/>
  <c r="K78" i="32"/>
  <c r="R77" i="32"/>
  <c r="Q77" i="32"/>
  <c r="N77" i="32"/>
  <c r="M77" i="32"/>
  <c r="O77" i="32" s="1"/>
  <c r="P77" i="32" s="1"/>
  <c r="L77" i="32"/>
  <c r="K77" i="32"/>
  <c r="R76" i="32"/>
  <c r="Q76" i="32"/>
  <c r="N76" i="32"/>
  <c r="M76" i="32"/>
  <c r="L76" i="32"/>
  <c r="K76" i="32"/>
  <c r="R75" i="32"/>
  <c r="Q75" i="32"/>
  <c r="N75" i="32"/>
  <c r="M75" i="32"/>
  <c r="L75" i="32"/>
  <c r="K75" i="32"/>
  <c r="R73" i="32"/>
  <c r="Q73" i="32"/>
  <c r="N73" i="32"/>
  <c r="M73" i="32"/>
  <c r="L73" i="32"/>
  <c r="K73" i="32"/>
  <c r="R72" i="32"/>
  <c r="Q72" i="32"/>
  <c r="N72" i="32"/>
  <c r="M72" i="32"/>
  <c r="O72" i="32" s="1"/>
  <c r="P72" i="32" s="1"/>
  <c r="L72" i="32"/>
  <c r="K72" i="32"/>
  <c r="R71" i="32"/>
  <c r="Q71" i="32"/>
  <c r="N71" i="32"/>
  <c r="M71" i="32"/>
  <c r="L71" i="32"/>
  <c r="K71" i="32"/>
  <c r="R70" i="32"/>
  <c r="Q70" i="32"/>
  <c r="N70" i="32"/>
  <c r="M70" i="32"/>
  <c r="L70" i="32"/>
  <c r="K70" i="32"/>
  <c r="R69" i="32"/>
  <c r="Q69" i="32"/>
  <c r="N69" i="32"/>
  <c r="M69" i="32"/>
  <c r="L69" i="32"/>
  <c r="K69" i="32"/>
  <c r="R68" i="32"/>
  <c r="Q68" i="32"/>
  <c r="N68" i="32"/>
  <c r="M68" i="32"/>
  <c r="O68" i="32" s="1"/>
  <c r="L68" i="32"/>
  <c r="K68" i="32"/>
  <c r="R67" i="32"/>
  <c r="Q67" i="32"/>
  <c r="N67" i="32"/>
  <c r="M67" i="32"/>
  <c r="L67" i="32"/>
  <c r="K67" i="32"/>
  <c r="R65" i="32"/>
  <c r="Q65" i="32"/>
  <c r="N65" i="32"/>
  <c r="M65" i="32"/>
  <c r="L65" i="32"/>
  <c r="K65" i="32"/>
  <c r="R64" i="32"/>
  <c r="Q64" i="32"/>
  <c r="N64" i="32"/>
  <c r="M64" i="32"/>
  <c r="L64" i="32"/>
  <c r="K64" i="32"/>
  <c r="R63" i="32"/>
  <c r="Q63" i="32"/>
  <c r="N63" i="32"/>
  <c r="M63" i="32"/>
  <c r="L63" i="32"/>
  <c r="K63" i="32"/>
  <c r="R62" i="32"/>
  <c r="Q62" i="32"/>
  <c r="N62" i="32"/>
  <c r="M62" i="32"/>
  <c r="L62" i="32"/>
  <c r="K62" i="32"/>
  <c r="R61" i="32"/>
  <c r="Q61" i="32"/>
  <c r="N61" i="32"/>
  <c r="M61" i="32"/>
  <c r="L61" i="32"/>
  <c r="K61" i="32"/>
  <c r="R60" i="32"/>
  <c r="Q60" i="32"/>
  <c r="N60" i="32"/>
  <c r="M60" i="32"/>
  <c r="L60" i="32"/>
  <c r="K60" i="32"/>
  <c r="R59" i="32"/>
  <c r="Q59" i="32"/>
  <c r="N59" i="32"/>
  <c r="M59" i="32"/>
  <c r="O59" i="32" s="1"/>
  <c r="L59" i="32"/>
  <c r="K59" i="32"/>
  <c r="R57" i="32"/>
  <c r="Q57" i="32"/>
  <c r="N57" i="32"/>
  <c r="M57" i="32"/>
  <c r="L57" i="32"/>
  <c r="K57" i="32"/>
  <c r="R56" i="32"/>
  <c r="Q56" i="32"/>
  <c r="N56" i="32"/>
  <c r="M56" i="32"/>
  <c r="L56" i="32"/>
  <c r="K56" i="32"/>
  <c r="R55" i="32"/>
  <c r="Q55" i="32"/>
  <c r="N55" i="32"/>
  <c r="M55" i="32"/>
  <c r="L55" i="32"/>
  <c r="K55" i="32"/>
  <c r="R54" i="32"/>
  <c r="Q54" i="32"/>
  <c r="N54" i="32"/>
  <c r="M54" i="32"/>
  <c r="O54" i="32" s="1"/>
  <c r="L54" i="32"/>
  <c r="K54" i="32"/>
  <c r="R53" i="32"/>
  <c r="Q53" i="32"/>
  <c r="N53" i="32"/>
  <c r="M53" i="32"/>
  <c r="L53" i="32"/>
  <c r="K53" i="32"/>
  <c r="R52" i="32"/>
  <c r="Q52" i="32"/>
  <c r="N52" i="32"/>
  <c r="M52" i="32"/>
  <c r="L52" i="32"/>
  <c r="K52" i="32"/>
  <c r="R51" i="32"/>
  <c r="Q51" i="32"/>
  <c r="N51" i="32"/>
  <c r="M51" i="32"/>
  <c r="L51" i="32"/>
  <c r="K51" i="32"/>
  <c r="R49" i="32"/>
  <c r="Q49" i="32"/>
  <c r="N49" i="32"/>
  <c r="M49" i="32"/>
  <c r="O49" i="32" s="1"/>
  <c r="P49" i="32" s="1"/>
  <c r="L49" i="32"/>
  <c r="K49" i="32"/>
  <c r="R48" i="32"/>
  <c r="Q48" i="32"/>
  <c r="N48" i="32"/>
  <c r="M48" i="32"/>
  <c r="L48" i="32"/>
  <c r="K48" i="32"/>
  <c r="R47" i="32"/>
  <c r="Q47" i="32"/>
  <c r="N47" i="32"/>
  <c r="M47" i="32"/>
  <c r="L47" i="32"/>
  <c r="K47" i="32"/>
  <c r="R46" i="32"/>
  <c r="Q46" i="32"/>
  <c r="N46" i="32"/>
  <c r="M46" i="32"/>
  <c r="L46" i="32"/>
  <c r="K46" i="32"/>
  <c r="R45" i="32"/>
  <c r="Q45" i="32"/>
  <c r="N45" i="32"/>
  <c r="M45" i="32"/>
  <c r="L45" i="32"/>
  <c r="K45" i="32"/>
  <c r="R44" i="32"/>
  <c r="Q44" i="32"/>
  <c r="N44" i="32"/>
  <c r="M44" i="32"/>
  <c r="L44" i="32"/>
  <c r="K44" i="32"/>
  <c r="R43" i="32"/>
  <c r="Q43" i="32"/>
  <c r="N43" i="32"/>
  <c r="M43" i="32"/>
  <c r="L43" i="32"/>
  <c r="K43" i="32"/>
  <c r="R41" i="32"/>
  <c r="Q41" i="32"/>
  <c r="N41" i="32"/>
  <c r="M41" i="32"/>
  <c r="L41" i="32"/>
  <c r="K41" i="32"/>
  <c r="R40" i="32"/>
  <c r="Q40" i="32"/>
  <c r="N40" i="32"/>
  <c r="M40" i="32"/>
  <c r="O40" i="32" s="1"/>
  <c r="P40" i="32" s="1"/>
  <c r="L40" i="32"/>
  <c r="K40" i="32"/>
  <c r="R39" i="32"/>
  <c r="Q39" i="32"/>
  <c r="N39" i="32"/>
  <c r="M39" i="32"/>
  <c r="L39" i="32"/>
  <c r="K39" i="32"/>
  <c r="R38" i="32"/>
  <c r="Q38" i="32"/>
  <c r="N38" i="32"/>
  <c r="M38" i="32"/>
  <c r="L38" i="32"/>
  <c r="K38" i="32"/>
  <c r="R37" i="32"/>
  <c r="Q37" i="32"/>
  <c r="N37" i="32"/>
  <c r="M37" i="32"/>
  <c r="L37" i="32"/>
  <c r="K37" i="32"/>
  <c r="R36" i="32"/>
  <c r="Q36" i="32"/>
  <c r="N36" i="32"/>
  <c r="M36" i="32"/>
  <c r="O36" i="32" s="1"/>
  <c r="P36" i="32" s="1"/>
  <c r="L36" i="32"/>
  <c r="K36" i="32"/>
  <c r="R35" i="32"/>
  <c r="Q35" i="32"/>
  <c r="N35" i="32"/>
  <c r="M35" i="32"/>
  <c r="L35" i="32"/>
  <c r="K35" i="32"/>
  <c r="R33" i="32"/>
  <c r="Q33" i="32"/>
  <c r="N33" i="32"/>
  <c r="M33" i="32"/>
  <c r="L33" i="32"/>
  <c r="K33" i="32"/>
  <c r="R32" i="32"/>
  <c r="Q32" i="32"/>
  <c r="N32" i="32"/>
  <c r="M32" i="32"/>
  <c r="L32" i="32"/>
  <c r="K32" i="32"/>
  <c r="R31" i="32"/>
  <c r="Q31" i="32"/>
  <c r="N31" i="32"/>
  <c r="M31" i="32"/>
  <c r="O31" i="32" s="1"/>
  <c r="L31" i="32"/>
  <c r="K31" i="32"/>
  <c r="R30" i="32"/>
  <c r="Q30" i="32"/>
  <c r="N30" i="32"/>
  <c r="M30" i="32"/>
  <c r="L30" i="32"/>
  <c r="K30" i="32"/>
  <c r="R29" i="32"/>
  <c r="Q29" i="32"/>
  <c r="N29" i="32"/>
  <c r="M29" i="32"/>
  <c r="L29" i="32"/>
  <c r="K29" i="32"/>
  <c r="R28" i="32"/>
  <c r="Q28" i="32"/>
  <c r="N28" i="32"/>
  <c r="M28" i="32"/>
  <c r="L28" i="32"/>
  <c r="K28" i="32"/>
  <c r="R27" i="32"/>
  <c r="Q27" i="32"/>
  <c r="N27" i="32"/>
  <c r="M27" i="32"/>
  <c r="O27" i="32" s="1"/>
  <c r="L27" i="32"/>
  <c r="K27" i="32"/>
  <c r="R25" i="32"/>
  <c r="Q25" i="32"/>
  <c r="N25" i="32"/>
  <c r="M25" i="32"/>
  <c r="L25" i="32"/>
  <c r="K25" i="32"/>
  <c r="R24" i="32"/>
  <c r="Q24" i="32"/>
  <c r="N24" i="32"/>
  <c r="M24" i="32"/>
  <c r="L24" i="32"/>
  <c r="K24" i="32"/>
  <c r="R23" i="32"/>
  <c r="Q23" i="32"/>
  <c r="N23" i="32"/>
  <c r="M23" i="32"/>
  <c r="L23" i="32"/>
  <c r="K23" i="32"/>
  <c r="R22" i="32"/>
  <c r="Q22" i="32"/>
  <c r="N22" i="32"/>
  <c r="M22" i="32"/>
  <c r="O22" i="32" s="1"/>
  <c r="P22" i="32" s="1"/>
  <c r="L22" i="32"/>
  <c r="K22" i="32"/>
  <c r="R21" i="32"/>
  <c r="Q21" i="32"/>
  <c r="N21" i="32"/>
  <c r="M21" i="32"/>
  <c r="L21" i="32"/>
  <c r="K21" i="32"/>
  <c r="R20" i="32"/>
  <c r="Q20" i="32"/>
  <c r="N20" i="32"/>
  <c r="M20" i="32"/>
  <c r="L20" i="32"/>
  <c r="K20" i="32"/>
  <c r="R19" i="32"/>
  <c r="Q19" i="32"/>
  <c r="N19" i="32"/>
  <c r="M19" i="32"/>
  <c r="L19" i="32"/>
  <c r="K19" i="32"/>
  <c r="R17" i="32"/>
  <c r="Q17" i="32"/>
  <c r="N17" i="32"/>
  <c r="M17" i="32"/>
  <c r="L17" i="32"/>
  <c r="K17" i="32"/>
  <c r="R16" i="32"/>
  <c r="Q16" i="32"/>
  <c r="N16" i="32"/>
  <c r="M16" i="32"/>
  <c r="L16" i="32"/>
  <c r="K16" i="32"/>
  <c r="R15" i="32"/>
  <c r="Q15" i="32"/>
  <c r="N15" i="32"/>
  <c r="M15" i="32"/>
  <c r="L15" i="32"/>
  <c r="K15" i="32"/>
  <c r="R14" i="32"/>
  <c r="Q14" i="32"/>
  <c r="N14" i="32"/>
  <c r="M14" i="32"/>
  <c r="L14" i="32"/>
  <c r="K14" i="32"/>
  <c r="R13" i="32"/>
  <c r="Q13" i="32"/>
  <c r="N13" i="32"/>
  <c r="M13" i="32"/>
  <c r="O13" i="32" s="1"/>
  <c r="L13" i="32"/>
  <c r="K13" i="32"/>
  <c r="R12" i="32"/>
  <c r="Q12" i="32"/>
  <c r="N12" i="32"/>
  <c r="M12" i="32"/>
  <c r="L12" i="32"/>
  <c r="K12" i="32"/>
  <c r="R11" i="32"/>
  <c r="Q11" i="32"/>
  <c r="N11" i="32"/>
  <c r="M11" i="32"/>
  <c r="L11" i="32"/>
  <c r="K11" i="32"/>
  <c r="R9" i="32"/>
  <c r="Q9" i="32"/>
  <c r="N9" i="32"/>
  <c r="M9" i="32"/>
  <c r="L9" i="32"/>
  <c r="K9" i="32"/>
  <c r="R8" i="32"/>
  <c r="Q8" i="32"/>
  <c r="N8" i="32"/>
  <c r="M8" i="32"/>
  <c r="O8" i="32" s="1"/>
  <c r="P8" i="32" s="1"/>
  <c r="L8" i="32"/>
  <c r="K8" i="32"/>
  <c r="R7" i="32"/>
  <c r="Q7" i="32"/>
  <c r="N7" i="32"/>
  <c r="M7" i="32"/>
  <c r="L7" i="32"/>
  <c r="K7" i="32"/>
  <c r="R6" i="32"/>
  <c r="Q6" i="32"/>
  <c r="N6" i="32"/>
  <c r="M6" i="32"/>
  <c r="L6" i="32"/>
  <c r="K6" i="32"/>
  <c r="R5" i="32"/>
  <c r="Q5" i="32"/>
  <c r="N5" i="32"/>
  <c r="M5" i="32"/>
  <c r="L5" i="32"/>
  <c r="K5" i="32"/>
  <c r="R4" i="32"/>
  <c r="Q4" i="32"/>
  <c r="N4" i="32"/>
  <c r="M4" i="32"/>
  <c r="O4" i="32" s="1"/>
  <c r="L4" i="32"/>
  <c r="K4" i="32"/>
  <c r="R3" i="32"/>
  <c r="Q3" i="32"/>
  <c r="N3" i="32"/>
  <c r="M3" i="32"/>
  <c r="L3" i="32"/>
  <c r="K3" i="32"/>
  <c r="AA97" i="32"/>
  <c r="Z97" i="32"/>
  <c r="W97" i="32"/>
  <c r="V97" i="32"/>
  <c r="U97" i="32"/>
  <c r="T97" i="32"/>
  <c r="AA96" i="32"/>
  <c r="Z96" i="32"/>
  <c r="W96" i="32"/>
  <c r="V96" i="32"/>
  <c r="U96" i="32"/>
  <c r="T96" i="32"/>
  <c r="AA95" i="32"/>
  <c r="Z95" i="32"/>
  <c r="W95" i="32"/>
  <c r="V95" i="32"/>
  <c r="X95" i="32" s="1"/>
  <c r="Y95" i="32" s="1"/>
  <c r="U95" i="32"/>
  <c r="T95" i="32"/>
  <c r="AA94" i="32"/>
  <c r="Z94" i="32"/>
  <c r="W94" i="32"/>
  <c r="V94" i="32"/>
  <c r="U94" i="32"/>
  <c r="T94" i="32"/>
  <c r="AA93" i="32"/>
  <c r="Z93" i="32"/>
  <c r="W93" i="32"/>
  <c r="V93" i="32"/>
  <c r="U93" i="32"/>
  <c r="T93" i="32"/>
  <c r="AA92" i="32"/>
  <c r="Z92" i="32"/>
  <c r="W92" i="32"/>
  <c r="V92" i="32"/>
  <c r="U92" i="32"/>
  <c r="T92" i="32"/>
  <c r="AA91" i="32"/>
  <c r="Z91" i="32"/>
  <c r="W91" i="32"/>
  <c r="V91" i="32"/>
  <c r="X91" i="32" s="1"/>
  <c r="Y91" i="32" s="1"/>
  <c r="U91" i="32"/>
  <c r="T91" i="32"/>
  <c r="AA89" i="32"/>
  <c r="Z89" i="32"/>
  <c r="W89" i="32"/>
  <c r="V89" i="32"/>
  <c r="U89" i="32"/>
  <c r="T89" i="32"/>
  <c r="AA88" i="32"/>
  <c r="Z88" i="32"/>
  <c r="W88" i="32"/>
  <c r="V88" i="32"/>
  <c r="U88" i="32"/>
  <c r="T88" i="32"/>
  <c r="AA87" i="32"/>
  <c r="Z87" i="32"/>
  <c r="W87" i="32"/>
  <c r="V87" i="32"/>
  <c r="U87" i="32"/>
  <c r="T87" i="32"/>
  <c r="AA86" i="32"/>
  <c r="Z86" i="32"/>
  <c r="W86" i="32"/>
  <c r="V86" i="32"/>
  <c r="X86" i="32" s="1"/>
  <c r="Y86" i="32" s="1"/>
  <c r="U86" i="32"/>
  <c r="T86" i="32"/>
  <c r="AA85" i="32"/>
  <c r="Z85" i="32"/>
  <c r="W85" i="32"/>
  <c r="V85" i="32"/>
  <c r="U85" i="32"/>
  <c r="T85" i="32"/>
  <c r="AA84" i="32"/>
  <c r="Z84" i="32"/>
  <c r="W84" i="32"/>
  <c r="V84" i="32"/>
  <c r="U84" i="32"/>
  <c r="T84" i="32"/>
  <c r="AA83" i="32"/>
  <c r="Z83" i="32"/>
  <c r="W83" i="32"/>
  <c r="V83" i="32"/>
  <c r="U83" i="32"/>
  <c r="T83" i="32"/>
  <c r="AA81" i="32"/>
  <c r="Z81" i="32"/>
  <c r="W81" i="32"/>
  <c r="V81" i="32"/>
  <c r="X81" i="32" s="1"/>
  <c r="Y81" i="32" s="1"/>
  <c r="U81" i="32"/>
  <c r="T81" i="32"/>
  <c r="AA80" i="32"/>
  <c r="Z80" i="32"/>
  <c r="W80" i="32"/>
  <c r="V80" i="32"/>
  <c r="U80" i="32"/>
  <c r="T80" i="32"/>
  <c r="AA79" i="32"/>
  <c r="Z79" i="32"/>
  <c r="W79" i="32"/>
  <c r="V79" i="32"/>
  <c r="U79" i="32"/>
  <c r="T79" i="32"/>
  <c r="AA78" i="32"/>
  <c r="Z78" i="32"/>
  <c r="W78" i="32"/>
  <c r="V78" i="32"/>
  <c r="U78" i="32"/>
  <c r="T78" i="32"/>
  <c r="AA77" i="32"/>
  <c r="Z77" i="32"/>
  <c r="W77" i="32"/>
  <c r="V77" i="32"/>
  <c r="X77" i="32" s="1"/>
  <c r="Y77" i="32" s="1"/>
  <c r="U77" i="32"/>
  <c r="T77" i="32"/>
  <c r="AA76" i="32"/>
  <c r="Z76" i="32"/>
  <c r="W76" i="32"/>
  <c r="V76" i="32"/>
  <c r="U76" i="32"/>
  <c r="T76" i="32"/>
  <c r="AA75" i="32"/>
  <c r="Z75" i="32"/>
  <c r="W75" i="32"/>
  <c r="V75" i="32"/>
  <c r="U75" i="32"/>
  <c r="T75" i="32"/>
  <c r="AA73" i="32"/>
  <c r="Z73" i="32"/>
  <c r="W73" i="32"/>
  <c r="V73" i="32"/>
  <c r="U73" i="32"/>
  <c r="T73" i="32"/>
  <c r="AA72" i="32"/>
  <c r="Z72" i="32"/>
  <c r="W72" i="32"/>
  <c r="V72" i="32"/>
  <c r="X72" i="32" s="1"/>
  <c r="Y72" i="32" s="1"/>
  <c r="U72" i="32"/>
  <c r="T72" i="32"/>
  <c r="AA71" i="32"/>
  <c r="Z71" i="32"/>
  <c r="W71" i="32"/>
  <c r="V71" i="32"/>
  <c r="U71" i="32"/>
  <c r="T71" i="32"/>
  <c r="AA70" i="32"/>
  <c r="Z70" i="32"/>
  <c r="W70" i="32"/>
  <c r="V70" i="32"/>
  <c r="U70" i="32"/>
  <c r="T70" i="32"/>
  <c r="AA69" i="32"/>
  <c r="Z69" i="32"/>
  <c r="W69" i="32"/>
  <c r="V69" i="32"/>
  <c r="U69" i="32"/>
  <c r="T69" i="32"/>
  <c r="AA68" i="32"/>
  <c r="Z68" i="32"/>
  <c r="W68" i="32"/>
  <c r="V68" i="32"/>
  <c r="U68" i="32"/>
  <c r="T68" i="32"/>
  <c r="AA67" i="32"/>
  <c r="Z67" i="32"/>
  <c r="W67" i="32"/>
  <c r="V67" i="32"/>
  <c r="U67" i="32"/>
  <c r="T67" i="32"/>
  <c r="AA65" i="32"/>
  <c r="Z65" i="32"/>
  <c r="W65" i="32"/>
  <c r="V65" i="32"/>
  <c r="U65" i="32"/>
  <c r="T65" i="32"/>
  <c r="AA64" i="32"/>
  <c r="Z64" i="32"/>
  <c r="W64" i="32"/>
  <c r="V64" i="32"/>
  <c r="U64" i="32"/>
  <c r="T64" i="32"/>
  <c r="AA63" i="32"/>
  <c r="Z63" i="32"/>
  <c r="W63" i="32"/>
  <c r="V63" i="32"/>
  <c r="X63" i="32" s="1"/>
  <c r="U63" i="32"/>
  <c r="T63" i="32"/>
  <c r="AA62" i="32"/>
  <c r="Z62" i="32"/>
  <c r="W62" i="32"/>
  <c r="V62" i="32"/>
  <c r="U62" i="32"/>
  <c r="T62" i="32"/>
  <c r="AA61" i="32"/>
  <c r="Z61" i="32"/>
  <c r="W61" i="32"/>
  <c r="V61" i="32"/>
  <c r="U61" i="32"/>
  <c r="T61" i="32"/>
  <c r="AA60" i="32"/>
  <c r="Z60" i="32"/>
  <c r="W60" i="32"/>
  <c r="V60" i="32"/>
  <c r="U60" i="32"/>
  <c r="T60" i="32"/>
  <c r="AA59" i="32"/>
  <c r="Z59" i="32"/>
  <c r="W59" i="32"/>
  <c r="V59" i="32"/>
  <c r="U59" i="32"/>
  <c r="T59" i="32"/>
  <c r="AA57" i="32"/>
  <c r="Z57" i="32"/>
  <c r="W57" i="32"/>
  <c r="V57" i="32"/>
  <c r="U57" i="32"/>
  <c r="T57" i="32"/>
  <c r="AA56" i="32"/>
  <c r="Z56" i="32"/>
  <c r="W56" i="32"/>
  <c r="V56" i="32"/>
  <c r="U56" i="32"/>
  <c r="T56" i="32"/>
  <c r="AA55" i="32"/>
  <c r="Z55" i="32"/>
  <c r="W55" i="32"/>
  <c r="V55" i="32"/>
  <c r="U55" i="32"/>
  <c r="T55" i="32"/>
  <c r="AA54" i="32"/>
  <c r="Z54" i="32"/>
  <c r="W54" i="32"/>
  <c r="V54" i="32"/>
  <c r="U54" i="32"/>
  <c r="T54" i="32"/>
  <c r="AA53" i="32"/>
  <c r="Z53" i="32"/>
  <c r="W53" i="32"/>
  <c r="V53" i="32"/>
  <c r="U53" i="32"/>
  <c r="T53" i="32"/>
  <c r="AA52" i="32"/>
  <c r="Z52" i="32"/>
  <c r="W52" i="32"/>
  <c r="V52" i="32"/>
  <c r="U52" i="32"/>
  <c r="T52" i="32"/>
  <c r="AA51" i="32"/>
  <c r="Z51" i="32"/>
  <c r="W51" i="32"/>
  <c r="V51" i="32"/>
  <c r="U51" i="32"/>
  <c r="T51" i="32"/>
  <c r="AA49" i="32"/>
  <c r="Z49" i="32"/>
  <c r="W49" i="32"/>
  <c r="V49" i="32"/>
  <c r="X49" i="32" s="1"/>
  <c r="Y49" i="32" s="1"/>
  <c r="U49" i="32"/>
  <c r="T49" i="32"/>
  <c r="AA48" i="32"/>
  <c r="Z48" i="32"/>
  <c r="W48" i="32"/>
  <c r="V48" i="32"/>
  <c r="U48" i="32"/>
  <c r="T48" i="32"/>
  <c r="AA47" i="32"/>
  <c r="Z47" i="32"/>
  <c r="W47" i="32"/>
  <c r="V47" i="32"/>
  <c r="U47" i="32"/>
  <c r="T47" i="32"/>
  <c r="AA46" i="32"/>
  <c r="Z46" i="32"/>
  <c r="W46" i="32"/>
  <c r="V46" i="32"/>
  <c r="U46" i="32"/>
  <c r="T46" i="32"/>
  <c r="AA45" i="32"/>
  <c r="Z45" i="32"/>
  <c r="W45" i="32"/>
  <c r="V45" i="32"/>
  <c r="X45" i="32" s="1"/>
  <c r="U45" i="32"/>
  <c r="T45" i="32"/>
  <c r="AA44" i="32"/>
  <c r="Z44" i="32"/>
  <c r="W44" i="32"/>
  <c r="V44" i="32"/>
  <c r="U44" i="32"/>
  <c r="T44" i="32"/>
  <c r="AA43" i="32"/>
  <c r="Z43" i="32"/>
  <c r="W43" i="32"/>
  <c r="V43" i="32"/>
  <c r="U43" i="32"/>
  <c r="T43" i="32"/>
  <c r="AA41" i="32"/>
  <c r="Z41" i="32"/>
  <c r="W41" i="32"/>
  <c r="V41" i="32"/>
  <c r="U41" i="32"/>
  <c r="T41" i="32"/>
  <c r="AA40" i="32"/>
  <c r="Z40" i="32"/>
  <c r="W40" i="32"/>
  <c r="V40" i="32"/>
  <c r="X40" i="32" s="1"/>
  <c r="U40" i="32"/>
  <c r="T40" i="32"/>
  <c r="AA39" i="32"/>
  <c r="Z39" i="32"/>
  <c r="W39" i="32"/>
  <c r="V39" i="32"/>
  <c r="U39" i="32"/>
  <c r="T39" i="32"/>
  <c r="AA38" i="32"/>
  <c r="Z38" i="32"/>
  <c r="W38" i="32"/>
  <c r="V38" i="32"/>
  <c r="U38" i="32"/>
  <c r="T38" i="32"/>
  <c r="AA37" i="32"/>
  <c r="Z37" i="32"/>
  <c r="W37" i="32"/>
  <c r="V37" i="32"/>
  <c r="U37" i="32"/>
  <c r="T37" i="32"/>
  <c r="AA36" i="32"/>
  <c r="Z36" i="32"/>
  <c r="W36" i="32"/>
  <c r="V36" i="32"/>
  <c r="X36" i="32" s="1"/>
  <c r="U36" i="32"/>
  <c r="T36" i="32"/>
  <c r="AA35" i="32"/>
  <c r="Z35" i="32"/>
  <c r="W35" i="32"/>
  <c r="V35" i="32"/>
  <c r="U35" i="32"/>
  <c r="T35" i="32"/>
  <c r="AA33" i="32"/>
  <c r="Z33" i="32"/>
  <c r="W33" i="32"/>
  <c r="V33" i="32"/>
  <c r="U33" i="32"/>
  <c r="T33" i="32"/>
  <c r="AA32" i="32"/>
  <c r="Z32" i="32"/>
  <c r="W32" i="32"/>
  <c r="V32" i="32"/>
  <c r="U32" i="32"/>
  <c r="T32" i="32"/>
  <c r="AA31" i="32"/>
  <c r="Z31" i="32"/>
  <c r="W31" i="32"/>
  <c r="V31" i="32"/>
  <c r="X31" i="32" s="1"/>
  <c r="U31" i="32"/>
  <c r="T31" i="32"/>
  <c r="AA30" i="32"/>
  <c r="Z30" i="32"/>
  <c r="W30" i="32"/>
  <c r="V30" i="32"/>
  <c r="U30" i="32"/>
  <c r="T30" i="32"/>
  <c r="AA29" i="32"/>
  <c r="Z29" i="32"/>
  <c r="W29" i="32"/>
  <c r="V29" i="32"/>
  <c r="U29" i="32"/>
  <c r="T29" i="32"/>
  <c r="AA28" i="32"/>
  <c r="Z28" i="32"/>
  <c r="W28" i="32"/>
  <c r="V28" i="32"/>
  <c r="U28" i="32"/>
  <c r="T28" i="32"/>
  <c r="AA27" i="32"/>
  <c r="Z27" i="32"/>
  <c r="W27" i="32"/>
  <c r="V27" i="32"/>
  <c r="U27" i="32"/>
  <c r="T27" i="32"/>
  <c r="AA25" i="32"/>
  <c r="Z25" i="32"/>
  <c r="W25" i="32"/>
  <c r="V25" i="32"/>
  <c r="U25" i="32"/>
  <c r="T25" i="32"/>
  <c r="AA24" i="32"/>
  <c r="Z24" i="32"/>
  <c r="W24" i="32"/>
  <c r="V24" i="32"/>
  <c r="U24" i="32"/>
  <c r="T24" i="32"/>
  <c r="AA23" i="32"/>
  <c r="Z23" i="32"/>
  <c r="W23" i="32"/>
  <c r="V23" i="32"/>
  <c r="U23" i="32"/>
  <c r="T23" i="32"/>
  <c r="AA22" i="32"/>
  <c r="Z22" i="32"/>
  <c r="W22" i="32"/>
  <c r="V22" i="32"/>
  <c r="U22" i="32"/>
  <c r="T22" i="32"/>
  <c r="AA21" i="32"/>
  <c r="Z21" i="32"/>
  <c r="W21" i="32"/>
  <c r="V21" i="32"/>
  <c r="U21" i="32"/>
  <c r="T21" i="32"/>
  <c r="AA20" i="32"/>
  <c r="Z20" i="32"/>
  <c r="W20" i="32"/>
  <c r="V20" i="32"/>
  <c r="U20" i="32"/>
  <c r="T20" i="32"/>
  <c r="AA19" i="32"/>
  <c r="Z19" i="32"/>
  <c r="W19" i="32"/>
  <c r="V19" i="32"/>
  <c r="U19" i="32"/>
  <c r="T19" i="32"/>
  <c r="AA17" i="32"/>
  <c r="Z17" i="32"/>
  <c r="W17" i="32"/>
  <c r="V17" i="32"/>
  <c r="X17" i="32" s="1"/>
  <c r="Y17" i="32" s="1"/>
  <c r="U17" i="32"/>
  <c r="T17" i="32"/>
  <c r="AA16" i="32"/>
  <c r="Z16" i="32"/>
  <c r="W16" i="32"/>
  <c r="V16" i="32"/>
  <c r="U16" i="32"/>
  <c r="T16" i="32"/>
  <c r="AA15" i="32"/>
  <c r="Z15" i="32"/>
  <c r="W15" i="32"/>
  <c r="V15" i="32"/>
  <c r="U15" i="32"/>
  <c r="T15" i="32"/>
  <c r="AA14" i="32"/>
  <c r="Z14" i="32"/>
  <c r="W14" i="32"/>
  <c r="V14" i="32"/>
  <c r="U14" i="32"/>
  <c r="T14" i="32"/>
  <c r="AA13" i="32"/>
  <c r="Z13" i="32"/>
  <c r="W13" i="32"/>
  <c r="V13" i="32"/>
  <c r="X13" i="32" s="1"/>
  <c r="U13" i="32"/>
  <c r="T13" i="32"/>
  <c r="AA12" i="32"/>
  <c r="Z12" i="32"/>
  <c r="W12" i="32"/>
  <c r="V12" i="32"/>
  <c r="U12" i="32"/>
  <c r="T12" i="32"/>
  <c r="AA11" i="32"/>
  <c r="Z11" i="32"/>
  <c r="W11" i="32"/>
  <c r="V11" i="32"/>
  <c r="U11" i="32"/>
  <c r="T11" i="32"/>
  <c r="AA9" i="32"/>
  <c r="Z9" i="32"/>
  <c r="W9" i="32"/>
  <c r="V9" i="32"/>
  <c r="U9" i="32"/>
  <c r="T9" i="32"/>
  <c r="AA8" i="32"/>
  <c r="Z8" i="32"/>
  <c r="W8" i="32"/>
  <c r="V8" i="32"/>
  <c r="X8" i="32" s="1"/>
  <c r="Y8" i="32" s="1"/>
  <c r="U8" i="32"/>
  <c r="T8" i="32"/>
  <c r="AA7" i="32"/>
  <c r="Z7" i="32"/>
  <c r="W7" i="32"/>
  <c r="X7" i="32" s="1"/>
  <c r="V7" i="32"/>
  <c r="U7" i="32"/>
  <c r="T7" i="32"/>
  <c r="AA6" i="32"/>
  <c r="Z6" i="32"/>
  <c r="W6" i="32"/>
  <c r="V6" i="32"/>
  <c r="U6" i="32"/>
  <c r="T6" i="32"/>
  <c r="AA5" i="32"/>
  <c r="Z5" i="32"/>
  <c r="W5" i="32"/>
  <c r="V5" i="32"/>
  <c r="U5" i="32"/>
  <c r="T5" i="32"/>
  <c r="AA4" i="32"/>
  <c r="Z4" i="32"/>
  <c r="W4" i="32"/>
  <c r="V4" i="32"/>
  <c r="X4" i="32" s="1"/>
  <c r="U4" i="32"/>
  <c r="T4" i="32"/>
  <c r="AA3" i="32"/>
  <c r="Z3" i="32"/>
  <c r="W3" i="32"/>
  <c r="X3" i="32" s="1"/>
  <c r="V3" i="32"/>
  <c r="U3" i="32"/>
  <c r="T3" i="32"/>
  <c r="AG97" i="32"/>
  <c r="AI97" i="32" s="1"/>
  <c r="X97" i="32"/>
  <c r="Y97" i="32" s="1"/>
  <c r="O97" i="32"/>
  <c r="P97" i="32" s="1"/>
  <c r="AG96" i="32"/>
  <c r="AI96" i="32" s="1"/>
  <c r="X96" i="32"/>
  <c r="Y96" i="32" s="1"/>
  <c r="O96" i="32"/>
  <c r="AG95" i="32"/>
  <c r="O95" i="32"/>
  <c r="AG94" i="32"/>
  <c r="X94" i="32"/>
  <c r="Y94" i="32" s="1"/>
  <c r="O94" i="32"/>
  <c r="AG93" i="32"/>
  <c r="X93" i="32"/>
  <c r="Y93" i="32" s="1"/>
  <c r="O93" i="32"/>
  <c r="AG92" i="32"/>
  <c r="X92" i="32"/>
  <c r="Y92" i="32" s="1"/>
  <c r="O92" i="32"/>
  <c r="AI90" i="32"/>
  <c r="Y90" i="32"/>
  <c r="P90" i="32"/>
  <c r="AG89" i="32"/>
  <c r="AI89" i="32" s="1"/>
  <c r="X89" i="32"/>
  <c r="Y89" i="32" s="1"/>
  <c r="O89" i="32"/>
  <c r="P89" i="32" s="1"/>
  <c r="AG88" i="32"/>
  <c r="AI88" i="32" s="1"/>
  <c r="X88" i="32"/>
  <c r="Y88" i="32" s="1"/>
  <c r="O88" i="32"/>
  <c r="P88" i="32" s="1"/>
  <c r="AG87" i="32"/>
  <c r="X87" i="32"/>
  <c r="Y87" i="32" s="1"/>
  <c r="O87" i="32"/>
  <c r="AG86" i="32"/>
  <c r="AG85" i="32"/>
  <c r="X85" i="32"/>
  <c r="Y85" i="32" s="1"/>
  <c r="O85" i="32"/>
  <c r="P85" i="32" s="1"/>
  <c r="AG84" i="32"/>
  <c r="X84" i="32"/>
  <c r="Y84" i="32" s="1"/>
  <c r="O84" i="32"/>
  <c r="AG83" i="32"/>
  <c r="X83" i="32"/>
  <c r="Y83" i="32" s="1"/>
  <c r="O83" i="32"/>
  <c r="P83" i="32" s="1"/>
  <c r="AI82" i="32"/>
  <c r="Y82" i="32"/>
  <c r="P82" i="32"/>
  <c r="AG80" i="32"/>
  <c r="AI80" i="32" s="1"/>
  <c r="X80" i="32"/>
  <c r="Y80" i="32" s="1"/>
  <c r="O80" i="32"/>
  <c r="P80" i="32" s="1"/>
  <c r="AG79" i="32"/>
  <c r="AI79" i="32" s="1"/>
  <c r="X79" i="32"/>
  <c r="Y79" i="32" s="1"/>
  <c r="O79" i="32"/>
  <c r="P79" i="32" s="1"/>
  <c r="AG78" i="32"/>
  <c r="AI78" i="32" s="1"/>
  <c r="X78" i="32"/>
  <c r="Y78" i="32" s="1"/>
  <c r="O78" i="32"/>
  <c r="P78" i="32" s="1"/>
  <c r="AG77" i="32"/>
  <c r="AI77" i="32" s="1"/>
  <c r="AG76" i="32"/>
  <c r="AI76" i="32" s="1"/>
  <c r="X76" i="32"/>
  <c r="Y76" i="32" s="1"/>
  <c r="O76" i="32"/>
  <c r="P76" i="32" s="1"/>
  <c r="AG75" i="32"/>
  <c r="AI75" i="32" s="1"/>
  <c r="X75" i="32"/>
  <c r="Y75" i="32" s="1"/>
  <c r="O75" i="32"/>
  <c r="P75" i="32" s="1"/>
  <c r="AI74" i="32"/>
  <c r="Y74" i="32"/>
  <c r="P74" i="32"/>
  <c r="AG73" i="32"/>
  <c r="AI73" i="32" s="1"/>
  <c r="X73" i="32"/>
  <c r="Y73" i="32" s="1"/>
  <c r="P73" i="32"/>
  <c r="O73" i="32"/>
  <c r="X71" i="32"/>
  <c r="O71" i="32"/>
  <c r="AG70" i="32"/>
  <c r="X70" i="32"/>
  <c r="O70" i="32"/>
  <c r="AG69" i="32"/>
  <c r="X69" i="32"/>
  <c r="O69" i="32"/>
  <c r="AG68" i="32"/>
  <c r="X68" i="32"/>
  <c r="AG67" i="32"/>
  <c r="X67" i="32"/>
  <c r="O67" i="32"/>
  <c r="AI66" i="32"/>
  <c r="Y66" i="32"/>
  <c r="P66" i="32"/>
  <c r="AG65" i="32"/>
  <c r="AI65" i="32" s="1"/>
  <c r="X65" i="32"/>
  <c r="Y65" i="32" s="1"/>
  <c r="O65" i="32"/>
  <c r="P65" i="32" s="1"/>
  <c r="AG64" i="32"/>
  <c r="AI64" i="32" s="1"/>
  <c r="X64" i="32"/>
  <c r="Y64" i="32" s="1"/>
  <c r="O64" i="32"/>
  <c r="P64" i="32" s="1"/>
  <c r="O63" i="32"/>
  <c r="X62" i="32"/>
  <c r="O62" i="32"/>
  <c r="AG61" i="32"/>
  <c r="X61" i="32"/>
  <c r="O61" i="32"/>
  <c r="AG60" i="32"/>
  <c r="X60" i="32"/>
  <c r="O60" i="32"/>
  <c r="AG59" i="32"/>
  <c r="X59" i="32"/>
  <c r="AI58" i="32"/>
  <c r="Y58" i="32"/>
  <c r="P58" i="32"/>
  <c r="AG57" i="32"/>
  <c r="AI57" i="32" s="1"/>
  <c r="X57" i="32"/>
  <c r="Y57" i="32" s="1"/>
  <c r="O57" i="32"/>
  <c r="P57" i="32" s="1"/>
  <c r="AG56" i="32"/>
  <c r="AI56" i="32" s="1"/>
  <c r="X56" i="32"/>
  <c r="O56" i="32"/>
  <c r="P56" i="32" s="1"/>
  <c r="AG55" i="32"/>
  <c r="X55" i="32"/>
  <c r="O55" i="32"/>
  <c r="P55" i="32" s="1"/>
  <c r="AG54" i="32"/>
  <c r="X54" i="32"/>
  <c r="X53" i="32"/>
  <c r="O53" i="32"/>
  <c r="AG52" i="32"/>
  <c r="X52" i="32"/>
  <c r="O52" i="32"/>
  <c r="AG51" i="32"/>
  <c r="X51" i="32"/>
  <c r="O51" i="32"/>
  <c r="AI50" i="32"/>
  <c r="Y50" i="32"/>
  <c r="P50" i="32"/>
  <c r="AG49" i="32"/>
  <c r="AI49" i="32" s="1"/>
  <c r="AG48" i="32"/>
  <c r="X48" i="32"/>
  <c r="Y48" i="32" s="1"/>
  <c r="O48" i="32"/>
  <c r="P48" i="32" s="1"/>
  <c r="AG47" i="32"/>
  <c r="X47" i="32"/>
  <c r="O47" i="32"/>
  <c r="P47" i="32" s="1"/>
  <c r="AG46" i="32"/>
  <c r="X46" i="32"/>
  <c r="O46" i="32"/>
  <c r="O45" i="32"/>
  <c r="X44" i="32"/>
  <c r="O44" i="32"/>
  <c r="AG43" i="32"/>
  <c r="X43" i="32"/>
  <c r="O43" i="32"/>
  <c r="AI42" i="32"/>
  <c r="Y42" i="32"/>
  <c r="P42" i="32"/>
  <c r="AI41" i="32"/>
  <c r="AG41" i="32"/>
  <c r="X41" i="32"/>
  <c r="Y41" i="32" s="1"/>
  <c r="O41" i="32"/>
  <c r="P41" i="32" s="1"/>
  <c r="AG40" i="32"/>
  <c r="AI40" i="32" s="1"/>
  <c r="AG39" i="32"/>
  <c r="AI39" i="32" s="1"/>
  <c r="X39" i="32"/>
  <c r="O39" i="32"/>
  <c r="P39" i="32" s="1"/>
  <c r="AG38" i="32"/>
  <c r="AI38" i="32" s="1"/>
  <c r="X38" i="32"/>
  <c r="O38" i="32"/>
  <c r="P38" i="32" s="1"/>
  <c r="AG37" i="32"/>
  <c r="AI37" i="32" s="1"/>
  <c r="X37" i="32"/>
  <c r="O37" i="32"/>
  <c r="P37" i="32" s="1"/>
  <c r="X35" i="32"/>
  <c r="O35" i="32"/>
  <c r="P35" i="32" s="1"/>
  <c r="AI34" i="32"/>
  <c r="Y34" i="32"/>
  <c r="P34" i="32"/>
  <c r="AG33" i="32"/>
  <c r="AI33" i="32" s="1"/>
  <c r="X33" i="32"/>
  <c r="Y33" i="32" s="1"/>
  <c r="O33" i="32"/>
  <c r="P33" i="32" s="1"/>
  <c r="AG32" i="32"/>
  <c r="X32" i="32"/>
  <c r="Y32" i="32" s="1"/>
  <c r="O32" i="32"/>
  <c r="P32" i="32" s="1"/>
  <c r="AG31" i="32"/>
  <c r="AG30" i="32"/>
  <c r="X30" i="32"/>
  <c r="O30" i="32"/>
  <c r="AG29" i="32"/>
  <c r="X29" i="32"/>
  <c r="O29" i="32"/>
  <c r="AG28" i="32"/>
  <c r="X28" i="32"/>
  <c r="O28" i="32"/>
  <c r="X27" i="32"/>
  <c r="AI26" i="32"/>
  <c r="Y26" i="32"/>
  <c r="P26" i="32"/>
  <c r="X25" i="32"/>
  <c r="Y25" i="32" s="1"/>
  <c r="O25" i="32"/>
  <c r="P25" i="32" s="1"/>
  <c r="AG24" i="32"/>
  <c r="AI24" i="32" s="1"/>
  <c r="X24" i="32"/>
  <c r="Y24" i="32" s="1"/>
  <c r="O24" i="32"/>
  <c r="P24" i="32" s="1"/>
  <c r="AG23" i="32"/>
  <c r="AI23" i="32" s="1"/>
  <c r="X23" i="32"/>
  <c r="Y23" i="32" s="1"/>
  <c r="O23" i="32"/>
  <c r="P23" i="32" s="1"/>
  <c r="AG22" i="32"/>
  <c r="AI22" i="32" s="1"/>
  <c r="X22" i="32"/>
  <c r="Y22" i="32" s="1"/>
  <c r="AG21" i="32"/>
  <c r="AI21" i="32" s="1"/>
  <c r="X21" i="32"/>
  <c r="Y21" i="32" s="1"/>
  <c r="O21" i="32"/>
  <c r="P21" i="32" s="1"/>
  <c r="AG20" i="32"/>
  <c r="AI20" i="32" s="1"/>
  <c r="Y20" i="32"/>
  <c r="X20" i="32"/>
  <c r="O20" i="32"/>
  <c r="P20" i="32" s="1"/>
  <c r="AG19" i="32"/>
  <c r="AI19" i="32" s="1"/>
  <c r="X19" i="32"/>
  <c r="Y19" i="32" s="1"/>
  <c r="O19" i="32"/>
  <c r="P19" i="32" s="1"/>
  <c r="AI18" i="32"/>
  <c r="Y18" i="32"/>
  <c r="P18" i="32"/>
  <c r="AG17" i="32"/>
  <c r="AI17" i="32" s="1"/>
  <c r="O17" i="32"/>
  <c r="P17" i="32" s="1"/>
  <c r="X16" i="32"/>
  <c r="O16" i="32"/>
  <c r="AG15" i="32"/>
  <c r="X15" i="32"/>
  <c r="O15" i="32"/>
  <c r="AG14" i="32"/>
  <c r="X14" i="32"/>
  <c r="O14" i="32"/>
  <c r="AG13" i="32"/>
  <c r="AG12" i="32"/>
  <c r="X12" i="32"/>
  <c r="O12" i="32"/>
  <c r="AG11" i="32"/>
  <c r="X11" i="32"/>
  <c r="O11" i="32"/>
  <c r="AI10" i="32"/>
  <c r="Y10" i="32"/>
  <c r="P10" i="32"/>
  <c r="AG9" i="32"/>
  <c r="AI9" i="32" s="1"/>
  <c r="X9" i="32"/>
  <c r="Y9" i="32" s="1"/>
  <c r="O9" i="32"/>
  <c r="P9" i="32" s="1"/>
  <c r="O7" i="32"/>
  <c r="AG6" i="32"/>
  <c r="X6" i="32"/>
  <c r="O6" i="32"/>
  <c r="AG5" i="32"/>
  <c r="X5" i="32"/>
  <c r="O5" i="32"/>
  <c r="AG4" i="32"/>
  <c r="AG3" i="32"/>
  <c r="O3" i="32"/>
  <c r="Y13" i="32" l="1"/>
  <c r="Y63" i="32"/>
  <c r="Y4" i="32"/>
  <c r="AI72" i="32"/>
  <c r="AI32" i="32"/>
  <c r="AI48" i="32"/>
  <c r="AI31" i="32"/>
  <c r="AI12" i="32"/>
  <c r="P45" i="32"/>
  <c r="P59" i="32"/>
  <c r="P46" i="32"/>
  <c r="P60" i="32"/>
  <c r="P71" i="32"/>
  <c r="P68" i="32"/>
  <c r="P67" i="32"/>
  <c r="P63" i="32"/>
  <c r="P69" i="32"/>
  <c r="P61" i="32"/>
  <c r="P70" i="32"/>
  <c r="P43" i="32"/>
  <c r="P44" i="32"/>
  <c r="P62" i="32"/>
  <c r="Y35" i="32"/>
  <c r="Y38" i="32"/>
  <c r="AI44" i="32"/>
  <c r="AI87" i="32"/>
  <c r="AI5" i="32"/>
  <c r="AI7" i="32"/>
  <c r="AI11" i="32"/>
  <c r="P30" i="32"/>
  <c r="Y56" i="32"/>
  <c r="Y68" i="32"/>
  <c r="AI86" i="32"/>
  <c r="P87" i="32"/>
  <c r="AI95" i="32"/>
  <c r="P12" i="32"/>
  <c r="Y36" i="32"/>
  <c r="Y44" i="32"/>
  <c r="Y5" i="32"/>
  <c r="Y11" i="32"/>
  <c r="AI29" i="32"/>
  <c r="Y61" i="32"/>
  <c r="P94" i="32"/>
  <c r="P6" i="32"/>
  <c r="P4" i="32"/>
  <c r="AI6" i="32"/>
  <c r="Y29" i="32"/>
  <c r="P31" i="32"/>
  <c r="AI60" i="32"/>
  <c r="AI62" i="32"/>
  <c r="Y69" i="32"/>
  <c r="AI61" i="32"/>
  <c r="P11" i="32"/>
  <c r="Y37" i="32"/>
  <c r="AI43" i="32"/>
  <c r="AI55" i="32"/>
  <c r="AI67" i="32"/>
  <c r="AI70" i="32"/>
  <c r="AI93" i="32"/>
  <c r="Y31" i="32"/>
  <c r="AI84" i="32"/>
  <c r="AI52" i="32"/>
  <c r="AI46" i="32"/>
  <c r="AI14" i="32"/>
  <c r="AI83" i="32"/>
  <c r="AI71" i="32"/>
  <c r="AI51" i="32"/>
  <c r="AI45" i="32"/>
  <c r="AI13" i="32"/>
  <c r="AI91" i="32"/>
  <c r="AI59" i="32"/>
  <c r="AI27" i="32"/>
  <c r="AI3" i="32"/>
  <c r="AI53" i="32"/>
  <c r="AI47" i="32"/>
  <c r="AI15" i="32"/>
  <c r="AI85" i="32"/>
  <c r="P5" i="32"/>
  <c r="P29" i="32"/>
  <c r="Y6" i="32"/>
  <c r="Y12" i="32"/>
  <c r="AI16" i="32"/>
  <c r="Y55" i="32"/>
  <c r="Y62" i="32"/>
  <c r="Y67" i="32"/>
  <c r="P95" i="32"/>
  <c r="P91" i="32"/>
  <c r="P53" i="32"/>
  <c r="P27" i="32"/>
  <c r="P15" i="32"/>
  <c r="P84" i="32"/>
  <c r="P52" i="32"/>
  <c r="P14" i="32"/>
  <c r="P51" i="32"/>
  <c r="P13" i="32"/>
  <c r="P7" i="32"/>
  <c r="P16" i="32"/>
  <c r="P96" i="32"/>
  <c r="P86" i="32"/>
  <c r="P54" i="32"/>
  <c r="P92" i="32"/>
  <c r="P3" i="32"/>
  <c r="P28" i="32"/>
  <c r="AI69" i="32"/>
  <c r="AI28" i="32"/>
  <c r="AI30" i="32"/>
  <c r="Y59" i="32"/>
  <c r="Y53" i="32"/>
  <c r="Y47" i="32"/>
  <c r="Y27" i="32"/>
  <c r="Y15" i="32"/>
  <c r="Y52" i="32"/>
  <c r="Y46" i="32"/>
  <c r="Y40" i="32"/>
  <c r="Y14" i="32"/>
  <c r="Y71" i="32"/>
  <c r="Y51" i="32"/>
  <c r="Y45" i="32"/>
  <c r="Y39" i="32"/>
  <c r="Y7" i="32"/>
  <c r="Y60" i="32"/>
  <c r="Y28" i="32"/>
  <c r="Y3" i="32"/>
  <c r="Y54" i="32"/>
  <c r="Y16" i="32"/>
  <c r="AI4" i="32"/>
  <c r="Y30" i="32"/>
  <c r="Y43" i="32"/>
  <c r="AI54" i="32"/>
  <c r="AI63" i="32"/>
  <c r="AI68" i="32"/>
  <c r="Y70" i="32"/>
  <c r="AI92" i="32"/>
  <c r="P93" i="32"/>
  <c r="AI94" i="32"/>
  <c r="AI10" i="31"/>
  <c r="AI18" i="31"/>
  <c r="AI26" i="31"/>
  <c r="AI34" i="31"/>
  <c r="AI42" i="31"/>
  <c r="AI50" i="31"/>
  <c r="AI58" i="31"/>
  <c r="AI66" i="31"/>
  <c r="AI74" i="31"/>
  <c r="AI78" i="31"/>
  <c r="AI82" i="31"/>
  <c r="AI90" i="31"/>
  <c r="Y90" i="31"/>
  <c r="Y82" i="31"/>
  <c r="Y74" i="31"/>
  <c r="Y66" i="31"/>
  <c r="Y58" i="31"/>
  <c r="Y50" i="31"/>
  <c r="Y42" i="31"/>
  <c r="Y34" i="31"/>
  <c r="Y26" i="31"/>
  <c r="Y18" i="31"/>
  <c r="Y10" i="31"/>
  <c r="P10" i="31"/>
  <c r="P18" i="31"/>
  <c r="P26" i="31"/>
  <c r="P34" i="31"/>
  <c r="P42" i="31"/>
  <c r="P50" i="31"/>
  <c r="P58" i="31"/>
  <c r="P66" i="31"/>
  <c r="P74" i="31"/>
  <c r="P82" i="31"/>
  <c r="P90" i="31"/>
  <c r="AJ92" i="31"/>
  <c r="AK92" i="31"/>
  <c r="AJ93" i="31"/>
  <c r="AK93" i="31"/>
  <c r="AJ94" i="31"/>
  <c r="AK94" i="31"/>
  <c r="AJ95" i="31"/>
  <c r="AK95" i="31"/>
  <c r="AJ96" i="31"/>
  <c r="AK96" i="31"/>
  <c r="AJ97" i="31"/>
  <c r="AK97" i="31"/>
  <c r="AK91" i="31"/>
  <c r="AJ91" i="31"/>
  <c r="AC92" i="31"/>
  <c r="AD92" i="31"/>
  <c r="AE92" i="31"/>
  <c r="AF92" i="31"/>
  <c r="AH92" i="31"/>
  <c r="AC93" i="31"/>
  <c r="AD93" i="31"/>
  <c r="AE93" i="31"/>
  <c r="AF93" i="31"/>
  <c r="AH93" i="31"/>
  <c r="AC94" i="31"/>
  <c r="AD94" i="31"/>
  <c r="AE94" i="31"/>
  <c r="AF94" i="31"/>
  <c r="AH94" i="31"/>
  <c r="AC95" i="31"/>
  <c r="AD95" i="31"/>
  <c r="AE95" i="31"/>
  <c r="AF95" i="31"/>
  <c r="AH95" i="31"/>
  <c r="AC96" i="31"/>
  <c r="AD96" i="31"/>
  <c r="AE96" i="31"/>
  <c r="AG96" i="31" s="1"/>
  <c r="AI96" i="31" s="1"/>
  <c r="AF96" i="31"/>
  <c r="AH96" i="31"/>
  <c r="AC97" i="31"/>
  <c r="AD97" i="31"/>
  <c r="AE97" i="31"/>
  <c r="AG97" i="31" s="1"/>
  <c r="AI97" i="31" s="1"/>
  <c r="AF97" i="31"/>
  <c r="AH97" i="31"/>
  <c r="AD91" i="31"/>
  <c r="AE91" i="31"/>
  <c r="AF91" i="31"/>
  <c r="AH91" i="31"/>
  <c r="AC91" i="31"/>
  <c r="AJ84" i="31"/>
  <c r="AK84" i="31"/>
  <c r="AJ85" i="31"/>
  <c r="AK85" i="31"/>
  <c r="AJ86" i="31"/>
  <c r="AK86" i="31"/>
  <c r="AJ87" i="31"/>
  <c r="AK87" i="31"/>
  <c r="AJ88" i="31"/>
  <c r="AK88" i="31"/>
  <c r="AJ89" i="31"/>
  <c r="AK89" i="31"/>
  <c r="AK83" i="31"/>
  <c r="AJ83" i="31"/>
  <c r="AC84" i="31"/>
  <c r="AD84" i="31"/>
  <c r="AE84" i="31"/>
  <c r="AG84" i="31" s="1"/>
  <c r="AF84" i="31"/>
  <c r="AH84" i="31"/>
  <c r="AC85" i="31"/>
  <c r="AD85" i="31"/>
  <c r="AE85" i="31"/>
  <c r="AG85" i="31" s="1"/>
  <c r="AF85" i="31"/>
  <c r="AH85" i="31"/>
  <c r="AC86" i="31"/>
  <c r="AD86" i="31"/>
  <c r="AE86" i="31"/>
  <c r="AG86" i="31" s="1"/>
  <c r="AF86" i="31"/>
  <c r="AH86" i="31"/>
  <c r="AC87" i="31"/>
  <c r="AD87" i="31"/>
  <c r="AE87" i="31"/>
  <c r="AG87" i="31" s="1"/>
  <c r="AF87" i="31"/>
  <c r="AH87" i="31"/>
  <c r="AC88" i="31"/>
  <c r="AD88" i="31"/>
  <c r="AE88" i="31"/>
  <c r="AF88" i="31"/>
  <c r="AH88" i="31"/>
  <c r="AC89" i="31"/>
  <c r="AD89" i="31"/>
  <c r="AE89" i="31"/>
  <c r="AF89" i="31"/>
  <c r="AH89" i="31"/>
  <c r="AD83" i="31"/>
  <c r="AE83" i="31"/>
  <c r="AG83" i="31" s="1"/>
  <c r="AF83" i="31"/>
  <c r="AH83" i="31"/>
  <c r="AC83" i="31"/>
  <c r="AJ76" i="31"/>
  <c r="AK76" i="31"/>
  <c r="AJ77" i="31"/>
  <c r="AK77" i="31"/>
  <c r="AJ78" i="31"/>
  <c r="AK78" i="31"/>
  <c r="AJ79" i="31"/>
  <c r="AK79" i="31"/>
  <c r="AJ80" i="31"/>
  <c r="AK80" i="31"/>
  <c r="AJ81" i="31"/>
  <c r="AK81" i="31"/>
  <c r="AK75" i="31"/>
  <c r="AJ75" i="31"/>
  <c r="AC76" i="31"/>
  <c r="AD76" i="31"/>
  <c r="AE76" i="31"/>
  <c r="AF76" i="31"/>
  <c r="AH76" i="31"/>
  <c r="AC77" i="31"/>
  <c r="AD77" i="31"/>
  <c r="AE77" i="31"/>
  <c r="AF77" i="31"/>
  <c r="AH77" i="31"/>
  <c r="AC78" i="31"/>
  <c r="AD78" i="31"/>
  <c r="AE78" i="31"/>
  <c r="AG78" i="31" s="1"/>
  <c r="AF78" i="31"/>
  <c r="AH78" i="31"/>
  <c r="AC79" i="31"/>
  <c r="AD79" i="31"/>
  <c r="AE79" i="31"/>
  <c r="AG79" i="31" s="1"/>
  <c r="AI79" i="31" s="1"/>
  <c r="AF79" i="31"/>
  <c r="AH79" i="31"/>
  <c r="AC80" i="31"/>
  <c r="AD80" i="31"/>
  <c r="AE80" i="31"/>
  <c r="AG80" i="31" s="1"/>
  <c r="AI80" i="31" s="1"/>
  <c r="AF80" i="31"/>
  <c r="AH80" i="31"/>
  <c r="AC81" i="31"/>
  <c r="AD81" i="31"/>
  <c r="AE81" i="31"/>
  <c r="AG81" i="31" s="1"/>
  <c r="AI81" i="31" s="1"/>
  <c r="AF81" i="31"/>
  <c r="AH81" i="31"/>
  <c r="AD75" i="31"/>
  <c r="AE75" i="31"/>
  <c r="AF75" i="31"/>
  <c r="AH75" i="31"/>
  <c r="AC75" i="31"/>
  <c r="AC73" i="31"/>
  <c r="AD73" i="31"/>
  <c r="AE73" i="31"/>
  <c r="AF73" i="31"/>
  <c r="AG73" i="31" s="1"/>
  <c r="AI73" i="31" s="1"/>
  <c r="AH73" i="31"/>
  <c r="AC68" i="31"/>
  <c r="AD68" i="31"/>
  <c r="AE68" i="31"/>
  <c r="AF68" i="31"/>
  <c r="AH68" i="31"/>
  <c r="AC69" i="31"/>
  <c r="AD69" i="31"/>
  <c r="AE69" i="31"/>
  <c r="AF69" i="31"/>
  <c r="AH69" i="31"/>
  <c r="AC70" i="31"/>
  <c r="AD70" i="31"/>
  <c r="AE70" i="31"/>
  <c r="AG70" i="31" s="1"/>
  <c r="AF70" i="31"/>
  <c r="AH70" i="31"/>
  <c r="AC71" i="31"/>
  <c r="AD71" i="31"/>
  <c r="AE71" i="31"/>
  <c r="AG71" i="31" s="1"/>
  <c r="AF71" i="31"/>
  <c r="AH71" i="31"/>
  <c r="AC72" i="31"/>
  <c r="AD72" i="31"/>
  <c r="AE72" i="31"/>
  <c r="AG72" i="31" s="1"/>
  <c r="AI72" i="31" s="1"/>
  <c r="AF72" i="31"/>
  <c r="AH72" i="31"/>
  <c r="AJ68" i="31"/>
  <c r="AK68" i="31"/>
  <c r="AJ69" i="31"/>
  <c r="AK69" i="31"/>
  <c r="AJ70" i="31"/>
  <c r="AK70" i="31"/>
  <c r="AJ71" i="31"/>
  <c r="AK71" i="31"/>
  <c r="AJ72" i="31"/>
  <c r="AK72" i="31"/>
  <c r="AJ73" i="31"/>
  <c r="AK73" i="31"/>
  <c r="AK67" i="31"/>
  <c r="AD67" i="31"/>
  <c r="AE67" i="31"/>
  <c r="AF67" i="31"/>
  <c r="AH67" i="31"/>
  <c r="AC67" i="31"/>
  <c r="AJ67" i="31"/>
  <c r="AC60" i="31"/>
  <c r="AD60" i="31"/>
  <c r="AE60" i="31"/>
  <c r="AG60" i="31" s="1"/>
  <c r="AF60" i="31"/>
  <c r="AH60" i="31"/>
  <c r="AC61" i="31"/>
  <c r="AD61" i="31"/>
  <c r="AE61" i="31"/>
  <c r="AG61" i="31" s="1"/>
  <c r="AF61" i="31"/>
  <c r="AH61" i="31"/>
  <c r="AC62" i="31"/>
  <c r="AD62" i="31"/>
  <c r="AE62" i="31"/>
  <c r="AG62" i="31" s="1"/>
  <c r="AF62" i="31"/>
  <c r="AH62" i="31"/>
  <c r="AC63" i="31"/>
  <c r="AD63" i="31"/>
  <c r="AE63" i="31"/>
  <c r="AF63" i="31"/>
  <c r="AH63" i="31"/>
  <c r="AC64" i="31"/>
  <c r="AD64" i="31"/>
  <c r="AE64" i="31"/>
  <c r="AG64" i="31" s="1"/>
  <c r="AI64" i="31" s="1"/>
  <c r="AF64" i="31"/>
  <c r="AH64" i="31"/>
  <c r="AC65" i="31"/>
  <c r="AD65" i="31"/>
  <c r="AE65" i="31"/>
  <c r="AF65" i="31"/>
  <c r="AH65" i="31"/>
  <c r="AJ60" i="31"/>
  <c r="AK60" i="31"/>
  <c r="AJ61" i="31"/>
  <c r="AK61" i="31"/>
  <c r="AJ62" i="31"/>
  <c r="AK62" i="31"/>
  <c r="AJ63" i="31"/>
  <c r="AK63" i="31"/>
  <c r="AJ64" i="31"/>
  <c r="AK64" i="31"/>
  <c r="AJ65" i="31"/>
  <c r="AK65" i="31"/>
  <c r="AK59" i="31"/>
  <c r="AJ59" i="31"/>
  <c r="AD59" i="31"/>
  <c r="AE59" i="31"/>
  <c r="AG59" i="31" s="1"/>
  <c r="AF59" i="31"/>
  <c r="AH59" i="31"/>
  <c r="AJ52" i="31"/>
  <c r="AK52" i="31"/>
  <c r="AJ53" i="31"/>
  <c r="AK53" i="31"/>
  <c r="AJ54" i="31"/>
  <c r="AK54" i="31"/>
  <c r="AJ55" i="31"/>
  <c r="AK55" i="31"/>
  <c r="AJ56" i="31"/>
  <c r="AK56" i="31"/>
  <c r="AJ57" i="31"/>
  <c r="AK57" i="31"/>
  <c r="AK51" i="31"/>
  <c r="AJ51" i="31"/>
  <c r="AC52" i="31"/>
  <c r="AD52" i="31"/>
  <c r="AE52" i="31"/>
  <c r="AG52" i="31" s="1"/>
  <c r="AF52" i="31"/>
  <c r="AH52" i="31"/>
  <c r="AC53" i="31"/>
  <c r="AD53" i="31"/>
  <c r="AE53" i="31"/>
  <c r="AG53" i="31" s="1"/>
  <c r="AF53" i="31"/>
  <c r="AH53" i="31"/>
  <c r="AC54" i="31"/>
  <c r="AD54" i="31"/>
  <c r="AE54" i="31"/>
  <c r="AG54" i="31" s="1"/>
  <c r="AF54" i="31"/>
  <c r="AH54" i="31"/>
  <c r="AC55" i="31"/>
  <c r="AD55" i="31"/>
  <c r="AE55" i="31"/>
  <c r="AG55" i="31" s="1"/>
  <c r="AF55" i="31"/>
  <c r="AH55" i="31"/>
  <c r="AC56" i="31"/>
  <c r="AD56" i="31"/>
  <c r="AE56" i="31"/>
  <c r="AG56" i="31" s="1"/>
  <c r="AI56" i="31" s="1"/>
  <c r="AF56" i="31"/>
  <c r="AH56" i="31"/>
  <c r="AC57" i="31"/>
  <c r="AD57" i="31"/>
  <c r="AE57" i="31"/>
  <c r="AF57" i="31"/>
  <c r="AH57" i="31"/>
  <c r="AD51" i="31"/>
  <c r="AE51" i="31"/>
  <c r="AG51" i="31" s="1"/>
  <c r="AF51" i="31"/>
  <c r="AH51" i="31"/>
  <c r="AC44" i="31"/>
  <c r="AD44" i="31"/>
  <c r="AE44" i="31"/>
  <c r="AG44" i="31" s="1"/>
  <c r="AF44" i="31"/>
  <c r="AH44" i="31"/>
  <c r="AC45" i="31"/>
  <c r="AD45" i="31"/>
  <c r="AE45" i="31"/>
  <c r="AG45" i="31" s="1"/>
  <c r="AF45" i="31"/>
  <c r="AH45" i="31"/>
  <c r="AC46" i="31"/>
  <c r="AD46" i="31"/>
  <c r="AE46" i="31"/>
  <c r="AF46" i="31"/>
  <c r="AG46" i="31" s="1"/>
  <c r="AH46" i="31"/>
  <c r="AC47" i="31"/>
  <c r="AD47" i="31"/>
  <c r="AE47" i="31"/>
  <c r="AF47" i="31"/>
  <c r="AH47" i="31"/>
  <c r="AC48" i="31"/>
  <c r="AD48" i="31"/>
  <c r="AE48" i="31"/>
  <c r="AF48" i="31"/>
  <c r="AH48" i="31"/>
  <c r="AC49" i="31"/>
  <c r="AD49" i="31"/>
  <c r="AE49" i="31"/>
  <c r="AF49" i="31"/>
  <c r="AH49" i="31"/>
  <c r="AD43" i="31"/>
  <c r="AE43" i="31"/>
  <c r="AG43" i="31" s="1"/>
  <c r="AF43" i="31"/>
  <c r="AH43" i="31"/>
  <c r="AJ44" i="31"/>
  <c r="AK44" i="31"/>
  <c r="AJ45" i="31"/>
  <c r="AK45" i="31"/>
  <c r="AJ46" i="31"/>
  <c r="AK46" i="31"/>
  <c r="AJ47" i="31"/>
  <c r="AK47" i="31"/>
  <c r="AJ48" i="31"/>
  <c r="AK48" i="31"/>
  <c r="AJ49" i="31"/>
  <c r="AK49" i="31"/>
  <c r="AK43" i="31"/>
  <c r="AJ43" i="31"/>
  <c r="AC59" i="31"/>
  <c r="AC51" i="31"/>
  <c r="AC43" i="31"/>
  <c r="AJ36" i="31"/>
  <c r="AK36" i="31"/>
  <c r="AJ37" i="31"/>
  <c r="AK37" i="31"/>
  <c r="AJ38" i="31"/>
  <c r="AK38" i="31"/>
  <c r="AJ39" i="31"/>
  <c r="AK39" i="31"/>
  <c r="AJ40" i="31"/>
  <c r="AK40" i="31"/>
  <c r="AJ41" i="31"/>
  <c r="AK41" i="31"/>
  <c r="AK35" i="31"/>
  <c r="AC36" i="31"/>
  <c r="AD36" i="31"/>
  <c r="AE36" i="31"/>
  <c r="AG36" i="31" s="1"/>
  <c r="AI36" i="31" s="1"/>
  <c r="AF36" i="31"/>
  <c r="AH36" i="31"/>
  <c r="AC37" i="31"/>
  <c r="AD37" i="31"/>
  <c r="AE37" i="31"/>
  <c r="AG37" i="31" s="1"/>
  <c r="AI37" i="31" s="1"/>
  <c r="AF37" i="31"/>
  <c r="AH37" i="31"/>
  <c r="AC38" i="31"/>
  <c r="AD38" i="31"/>
  <c r="AE38" i="31"/>
  <c r="AF38" i="31"/>
  <c r="AH38" i="31"/>
  <c r="AC39" i="31"/>
  <c r="AD39" i="31"/>
  <c r="AE39" i="31"/>
  <c r="AF39" i="31"/>
  <c r="AH39" i="31"/>
  <c r="AC40" i="31"/>
  <c r="AD40" i="31"/>
  <c r="AE40" i="31"/>
  <c r="AF40" i="31"/>
  <c r="AH40" i="31"/>
  <c r="AC41" i="31"/>
  <c r="AD41" i="31"/>
  <c r="AE41" i="31"/>
  <c r="AF41" i="31"/>
  <c r="AH41" i="31"/>
  <c r="AD35" i="31"/>
  <c r="AE35" i="31"/>
  <c r="AG35" i="31" s="1"/>
  <c r="AI35" i="31" s="1"/>
  <c r="AF35" i="31"/>
  <c r="AH35" i="31"/>
  <c r="AJ28" i="31"/>
  <c r="AK28" i="31"/>
  <c r="AJ29" i="31"/>
  <c r="AK29" i="31"/>
  <c r="AJ30" i="31"/>
  <c r="AK30" i="31"/>
  <c r="AJ31" i="31"/>
  <c r="AK31" i="31"/>
  <c r="AJ32" i="31"/>
  <c r="AK32" i="31"/>
  <c r="AJ33" i="31"/>
  <c r="AK33" i="31"/>
  <c r="AK27" i="31"/>
  <c r="AC28" i="31"/>
  <c r="AD28" i="31"/>
  <c r="AE28" i="31"/>
  <c r="AG28" i="31" s="1"/>
  <c r="AF28" i="31"/>
  <c r="AH28" i="31"/>
  <c r="AC29" i="31"/>
  <c r="AD29" i="31"/>
  <c r="AE29" i="31"/>
  <c r="AF29" i="31"/>
  <c r="AH29" i="31"/>
  <c r="AC30" i="31"/>
  <c r="AD30" i="31"/>
  <c r="AE30" i="31"/>
  <c r="AF30" i="31"/>
  <c r="AH30" i="31"/>
  <c r="AC31" i="31"/>
  <c r="AD31" i="31"/>
  <c r="AE31" i="31"/>
  <c r="AG31" i="31" s="1"/>
  <c r="AF31" i="31"/>
  <c r="AH31" i="31"/>
  <c r="AC32" i="31"/>
  <c r="AD32" i="31"/>
  <c r="AE32" i="31"/>
  <c r="AG32" i="31" s="1"/>
  <c r="AI32" i="31" s="1"/>
  <c r="AF32" i="31"/>
  <c r="AH32" i="31"/>
  <c r="AC33" i="31"/>
  <c r="AD33" i="31"/>
  <c r="AE33" i="31"/>
  <c r="AG33" i="31" s="1"/>
  <c r="AI33" i="31" s="1"/>
  <c r="AF33" i="31"/>
  <c r="AH33" i="31"/>
  <c r="AD27" i="31"/>
  <c r="AE27" i="31"/>
  <c r="AF27" i="31"/>
  <c r="AH27" i="31"/>
  <c r="AC20" i="31"/>
  <c r="AD20" i="31"/>
  <c r="AE20" i="31"/>
  <c r="AF20" i="31"/>
  <c r="AH20" i="31"/>
  <c r="AC21" i="31"/>
  <c r="AD21" i="31"/>
  <c r="AE21" i="31"/>
  <c r="AG21" i="31" s="1"/>
  <c r="AI21" i="31" s="1"/>
  <c r="AF21" i="31"/>
  <c r="AH21" i="31"/>
  <c r="AC22" i="31"/>
  <c r="AD22" i="31"/>
  <c r="AE22" i="31"/>
  <c r="AG22" i="31" s="1"/>
  <c r="AI22" i="31" s="1"/>
  <c r="AF22" i="31"/>
  <c r="AH22" i="31"/>
  <c r="AC23" i="31"/>
  <c r="AD23" i="31"/>
  <c r="AE23" i="31"/>
  <c r="AG23" i="31" s="1"/>
  <c r="AI23" i="31" s="1"/>
  <c r="AF23" i="31"/>
  <c r="AH23" i="31"/>
  <c r="AC24" i="31"/>
  <c r="AD24" i="31"/>
  <c r="AE24" i="31"/>
  <c r="AG24" i="31" s="1"/>
  <c r="AI24" i="31" s="1"/>
  <c r="AF24" i="31"/>
  <c r="AH24" i="31"/>
  <c r="AC25" i="31"/>
  <c r="AD25" i="31"/>
  <c r="AE25" i="31"/>
  <c r="AF25" i="31"/>
  <c r="AH25" i="31"/>
  <c r="AJ20" i="31"/>
  <c r="AK20" i="31"/>
  <c r="AJ21" i="31"/>
  <c r="AK21" i="31"/>
  <c r="AJ22" i="31"/>
  <c r="AK22" i="31"/>
  <c r="AJ23" i="31"/>
  <c r="AK23" i="31"/>
  <c r="AJ24" i="31"/>
  <c r="AK24" i="31"/>
  <c r="AJ25" i="31"/>
  <c r="AK25" i="31"/>
  <c r="AK19" i="31"/>
  <c r="AD19" i="31"/>
  <c r="AE19" i="31"/>
  <c r="AG19" i="31" s="1"/>
  <c r="AI19" i="31" s="1"/>
  <c r="AF19" i="31"/>
  <c r="AH19" i="31"/>
  <c r="AC12" i="31"/>
  <c r="AD12" i="31"/>
  <c r="AE12" i="31"/>
  <c r="AG12" i="31" s="1"/>
  <c r="AI12" i="31" s="1"/>
  <c r="AF12" i="31"/>
  <c r="AH12" i="31"/>
  <c r="AJ12" i="31"/>
  <c r="AK12" i="31"/>
  <c r="AC13" i="31"/>
  <c r="AD13" i="31"/>
  <c r="AE13" i="31"/>
  <c r="AF13" i="31"/>
  <c r="AH13" i="31"/>
  <c r="AJ13" i="31"/>
  <c r="AK13" i="31"/>
  <c r="AC14" i="31"/>
  <c r="AD14" i="31"/>
  <c r="AE14" i="31"/>
  <c r="AG14" i="31" s="1"/>
  <c r="AF14" i="31"/>
  <c r="AH14" i="31"/>
  <c r="AJ14" i="31"/>
  <c r="AK14" i="31"/>
  <c r="AC15" i="31"/>
  <c r="AD15" i="31"/>
  <c r="AE15" i="31"/>
  <c r="AG15" i="31" s="1"/>
  <c r="AF15" i="31"/>
  <c r="AH15" i="31"/>
  <c r="AJ15" i="31"/>
  <c r="AK15" i="31"/>
  <c r="AC16" i="31"/>
  <c r="AD16" i="31"/>
  <c r="AE16" i="31"/>
  <c r="AF16" i="31"/>
  <c r="AH16" i="31"/>
  <c r="AJ16" i="31"/>
  <c r="AK16" i="31"/>
  <c r="AC17" i="31"/>
  <c r="AD17" i="31"/>
  <c r="AE17" i="31"/>
  <c r="AG17" i="31" s="1"/>
  <c r="AI17" i="31" s="1"/>
  <c r="AF17" i="31"/>
  <c r="AH17" i="31"/>
  <c r="AJ17" i="31"/>
  <c r="AK17" i="31"/>
  <c r="AK11" i="31"/>
  <c r="AD11" i="31"/>
  <c r="AE11" i="31"/>
  <c r="AF11" i="31"/>
  <c r="AH11" i="31"/>
  <c r="AC4" i="31"/>
  <c r="AD4" i="31"/>
  <c r="AE4" i="31"/>
  <c r="AF4" i="31"/>
  <c r="AH4" i="31"/>
  <c r="AJ4" i="31"/>
  <c r="AK4" i="31"/>
  <c r="AC5" i="31"/>
  <c r="AD5" i="31"/>
  <c r="AE5" i="31"/>
  <c r="AG5" i="31" s="1"/>
  <c r="AF5" i="31"/>
  <c r="AH5" i="31"/>
  <c r="AJ5" i="31"/>
  <c r="AK5" i="31"/>
  <c r="AC6" i="31"/>
  <c r="AD6" i="31"/>
  <c r="AE6" i="31"/>
  <c r="AG6" i="31" s="1"/>
  <c r="AF6" i="31"/>
  <c r="AH6" i="31"/>
  <c r="AJ6" i="31"/>
  <c r="AK6" i="31"/>
  <c r="AC7" i="31"/>
  <c r="AD7" i="31"/>
  <c r="AE7" i="31"/>
  <c r="AF7" i="31"/>
  <c r="AH7" i="31"/>
  <c r="AJ7" i="31"/>
  <c r="AK7" i="31"/>
  <c r="AC8" i="31"/>
  <c r="AD8" i="31"/>
  <c r="AE8" i="31"/>
  <c r="AG8" i="31" s="1"/>
  <c r="AI8" i="31" s="1"/>
  <c r="AF8" i="31"/>
  <c r="AH8" i="31"/>
  <c r="AJ8" i="31"/>
  <c r="AK8" i="31"/>
  <c r="AC9" i="31"/>
  <c r="AD9" i="31"/>
  <c r="AE9" i="31"/>
  <c r="AF9" i="31"/>
  <c r="AG9" i="31" s="1"/>
  <c r="AI9" i="31" s="1"/>
  <c r="AH9" i="31"/>
  <c r="AJ9" i="31"/>
  <c r="AK9" i="31"/>
  <c r="AK3" i="31"/>
  <c r="AD3" i="31"/>
  <c r="AE3" i="31"/>
  <c r="AF3" i="31"/>
  <c r="AH3" i="31"/>
  <c r="AJ35" i="31"/>
  <c r="AC35" i="31"/>
  <c r="AJ27" i="31"/>
  <c r="AC27" i="31"/>
  <c r="AJ19" i="31"/>
  <c r="AC19" i="31"/>
  <c r="AJ11" i="31"/>
  <c r="AC11" i="31"/>
  <c r="AJ3" i="31"/>
  <c r="AC3" i="31"/>
  <c r="X37" i="31"/>
  <c r="X19" i="31"/>
  <c r="Y19" i="31" s="1"/>
  <c r="T68" i="31"/>
  <c r="U68" i="31"/>
  <c r="V68" i="31"/>
  <c r="W68" i="31"/>
  <c r="T69" i="31"/>
  <c r="U69" i="31"/>
  <c r="V69" i="31"/>
  <c r="X69" i="31" s="1"/>
  <c r="W69" i="31"/>
  <c r="T70" i="31"/>
  <c r="U70" i="31"/>
  <c r="V70" i="31"/>
  <c r="W70" i="31"/>
  <c r="T71" i="31"/>
  <c r="U71" i="31"/>
  <c r="V71" i="31"/>
  <c r="X71" i="31" s="1"/>
  <c r="W71" i="31"/>
  <c r="T72" i="31"/>
  <c r="U72" i="31"/>
  <c r="V72" i="31"/>
  <c r="W72" i="31"/>
  <c r="T73" i="31"/>
  <c r="U73" i="31"/>
  <c r="V73" i="31"/>
  <c r="X73" i="31" s="1"/>
  <c r="Y73" i="31" s="1"/>
  <c r="W73" i="31"/>
  <c r="U67" i="31"/>
  <c r="V67" i="31"/>
  <c r="X67" i="31" s="1"/>
  <c r="W67" i="31"/>
  <c r="T60" i="31"/>
  <c r="U60" i="31"/>
  <c r="V60" i="31"/>
  <c r="W60" i="31"/>
  <c r="T61" i="31"/>
  <c r="U61" i="31"/>
  <c r="V61" i="31"/>
  <c r="X61" i="31" s="1"/>
  <c r="W61" i="31"/>
  <c r="T62" i="31"/>
  <c r="U62" i="31"/>
  <c r="V62" i="31"/>
  <c r="W62" i="31"/>
  <c r="T63" i="31"/>
  <c r="U63" i="31"/>
  <c r="V63" i="31"/>
  <c r="X63" i="31" s="1"/>
  <c r="Y63" i="31" s="1"/>
  <c r="W63" i="31"/>
  <c r="T64" i="31"/>
  <c r="U64" i="31"/>
  <c r="V64" i="31"/>
  <c r="X64" i="31" s="1"/>
  <c r="Y64" i="31" s="1"/>
  <c r="W64" i="31"/>
  <c r="T65" i="31"/>
  <c r="U65" i="31"/>
  <c r="V65" i="31"/>
  <c r="X65" i="31" s="1"/>
  <c r="Y65" i="31" s="1"/>
  <c r="W65" i="31"/>
  <c r="U59" i="31"/>
  <c r="V59" i="31"/>
  <c r="W59" i="31"/>
  <c r="T52" i="31"/>
  <c r="U52" i="31"/>
  <c r="V52" i="31"/>
  <c r="X52" i="31" s="1"/>
  <c r="W52" i="31"/>
  <c r="T53" i="31"/>
  <c r="U53" i="31"/>
  <c r="V53" i="31"/>
  <c r="W53" i="31"/>
  <c r="T54" i="31"/>
  <c r="U54" i="31"/>
  <c r="V54" i="31"/>
  <c r="X54" i="31" s="1"/>
  <c r="W54" i="31"/>
  <c r="T55" i="31"/>
  <c r="U55" i="31"/>
  <c r="V55" i="31"/>
  <c r="W55" i="31"/>
  <c r="X55" i="31" s="1"/>
  <c r="T56" i="31"/>
  <c r="U56" i="31"/>
  <c r="V56" i="31"/>
  <c r="X56" i="31" s="1"/>
  <c r="W56" i="31"/>
  <c r="T57" i="31"/>
  <c r="U57" i="31"/>
  <c r="V57" i="31"/>
  <c r="W57" i="31"/>
  <c r="U51" i="31"/>
  <c r="V51" i="31"/>
  <c r="W51" i="31"/>
  <c r="T44" i="31"/>
  <c r="U44" i="31"/>
  <c r="V44" i="31"/>
  <c r="X44" i="31" s="1"/>
  <c r="W44" i="31"/>
  <c r="T45" i="31"/>
  <c r="U45" i="31"/>
  <c r="V45" i="31"/>
  <c r="W45" i="31"/>
  <c r="T46" i="31"/>
  <c r="U46" i="31"/>
  <c r="V46" i="31"/>
  <c r="X46" i="31" s="1"/>
  <c r="W46" i="31"/>
  <c r="T47" i="31"/>
  <c r="U47" i="31"/>
  <c r="V47" i="31"/>
  <c r="W47" i="31"/>
  <c r="T48" i="31"/>
  <c r="U48" i="31"/>
  <c r="V48" i="31"/>
  <c r="X48" i="31" s="1"/>
  <c r="Y48" i="31" s="1"/>
  <c r="W48" i="31"/>
  <c r="T49" i="31"/>
  <c r="U49" i="31"/>
  <c r="V49" i="31"/>
  <c r="W49" i="31"/>
  <c r="U43" i="31"/>
  <c r="V43" i="31"/>
  <c r="W43" i="31"/>
  <c r="T36" i="31"/>
  <c r="U36" i="31"/>
  <c r="V36" i="31"/>
  <c r="X36" i="31" s="1"/>
  <c r="W36" i="31"/>
  <c r="T37" i="31"/>
  <c r="U37" i="31"/>
  <c r="V37" i="31"/>
  <c r="W37" i="31"/>
  <c r="T38" i="31"/>
  <c r="U38" i="31"/>
  <c r="V38" i="31"/>
  <c r="X38" i="31" s="1"/>
  <c r="W38" i="31"/>
  <c r="T39" i="31"/>
  <c r="U39" i="31"/>
  <c r="V39" i="31"/>
  <c r="W39" i="31"/>
  <c r="T40" i="31"/>
  <c r="U40" i="31"/>
  <c r="V40" i="31"/>
  <c r="X40" i="31" s="1"/>
  <c r="W40" i="31"/>
  <c r="T41" i="31"/>
  <c r="U41" i="31"/>
  <c r="V41" i="31"/>
  <c r="W41" i="31"/>
  <c r="U35" i="31"/>
  <c r="V35" i="31"/>
  <c r="W35" i="31"/>
  <c r="T28" i="31"/>
  <c r="U28" i="31"/>
  <c r="V28" i="31"/>
  <c r="X28" i="31" s="1"/>
  <c r="W28" i="31"/>
  <c r="T29" i="31"/>
  <c r="U29" i="31"/>
  <c r="V29" i="31"/>
  <c r="W29" i="31"/>
  <c r="T30" i="31"/>
  <c r="U30" i="31"/>
  <c r="V30" i="31"/>
  <c r="X30" i="31" s="1"/>
  <c r="W30" i="31"/>
  <c r="T31" i="31"/>
  <c r="U31" i="31"/>
  <c r="V31" i="31"/>
  <c r="W31" i="31"/>
  <c r="T32" i="31"/>
  <c r="U32" i="31"/>
  <c r="V32" i="31"/>
  <c r="X32" i="31" s="1"/>
  <c r="Y32" i="31" s="1"/>
  <c r="W32" i="31"/>
  <c r="T33" i="31"/>
  <c r="U33" i="31"/>
  <c r="V33" i="31"/>
  <c r="W33" i="31"/>
  <c r="U27" i="31"/>
  <c r="V27" i="31"/>
  <c r="X27" i="31" s="1"/>
  <c r="W27" i="31"/>
  <c r="T20" i="31"/>
  <c r="U20" i="31"/>
  <c r="V20" i="31"/>
  <c r="W20" i="31"/>
  <c r="T21" i="31"/>
  <c r="U21" i="31"/>
  <c r="V21" i="31"/>
  <c r="X21" i="31" s="1"/>
  <c r="Y21" i="31" s="1"/>
  <c r="W21" i="31"/>
  <c r="T22" i="31"/>
  <c r="U22" i="31"/>
  <c r="V22" i="31"/>
  <c r="W22" i="31"/>
  <c r="T23" i="31"/>
  <c r="U23" i="31"/>
  <c r="V23" i="31"/>
  <c r="X23" i="31" s="1"/>
  <c r="Y23" i="31" s="1"/>
  <c r="W23" i="31"/>
  <c r="T24" i="31"/>
  <c r="U24" i="31"/>
  <c r="V24" i="31"/>
  <c r="W24" i="31"/>
  <c r="T25" i="31"/>
  <c r="U25" i="31"/>
  <c r="V25" i="31"/>
  <c r="X25" i="31" s="1"/>
  <c r="Y25" i="31" s="1"/>
  <c r="W25" i="31"/>
  <c r="U19" i="31"/>
  <c r="V19" i="31"/>
  <c r="W19" i="31"/>
  <c r="T12" i="31"/>
  <c r="U12" i="31"/>
  <c r="V12" i="31"/>
  <c r="W12" i="31"/>
  <c r="T13" i="31"/>
  <c r="U13" i="31"/>
  <c r="V13" i="31"/>
  <c r="X13" i="31" s="1"/>
  <c r="Y13" i="31" s="1"/>
  <c r="W13" i="31"/>
  <c r="T14" i="31"/>
  <c r="U14" i="31"/>
  <c r="V14" i="31"/>
  <c r="W14" i="31"/>
  <c r="T15" i="31"/>
  <c r="U15" i="31"/>
  <c r="V15" i="31"/>
  <c r="X15" i="31" s="1"/>
  <c r="W15" i="31"/>
  <c r="T16" i="31"/>
  <c r="U16" i="31"/>
  <c r="V16" i="31"/>
  <c r="W16" i="31"/>
  <c r="T17" i="31"/>
  <c r="U17" i="31"/>
  <c r="V17" i="31"/>
  <c r="X17" i="31" s="1"/>
  <c r="Y17" i="31" s="1"/>
  <c r="W17" i="31"/>
  <c r="U11" i="31"/>
  <c r="V11" i="31"/>
  <c r="X11" i="31" s="1"/>
  <c r="W11" i="31"/>
  <c r="T4" i="31"/>
  <c r="U4" i="31"/>
  <c r="V4" i="31"/>
  <c r="W4" i="31"/>
  <c r="T5" i="31"/>
  <c r="U5" i="31"/>
  <c r="V5" i="31"/>
  <c r="X5" i="31" s="1"/>
  <c r="W5" i="31"/>
  <c r="T6" i="31"/>
  <c r="U6" i="31"/>
  <c r="V6" i="31"/>
  <c r="W6" i="31"/>
  <c r="T7" i="31"/>
  <c r="U7" i="31"/>
  <c r="V7" i="31"/>
  <c r="X7" i="31" s="1"/>
  <c r="W7" i="31"/>
  <c r="T8" i="31"/>
  <c r="U8" i="31"/>
  <c r="V8" i="31"/>
  <c r="W8" i="31"/>
  <c r="T9" i="31"/>
  <c r="U9" i="31"/>
  <c r="V9" i="31"/>
  <c r="X9" i="31" s="1"/>
  <c r="Y9" i="31" s="1"/>
  <c r="W9" i="31"/>
  <c r="U3" i="31"/>
  <c r="V3" i="31"/>
  <c r="X3" i="31" s="1"/>
  <c r="W3" i="31"/>
  <c r="AA97" i="31"/>
  <c r="U97" i="31"/>
  <c r="AA96" i="31"/>
  <c r="U96" i="31"/>
  <c r="AA95" i="31"/>
  <c r="U95" i="31"/>
  <c r="AA94" i="31"/>
  <c r="U94" i="31"/>
  <c r="AA93" i="31"/>
  <c r="U93" i="31"/>
  <c r="AA92" i="31"/>
  <c r="U92" i="31"/>
  <c r="AA91" i="31"/>
  <c r="U91" i="31"/>
  <c r="AA89" i="31"/>
  <c r="U89" i="31"/>
  <c r="AA88" i="31"/>
  <c r="U88" i="31"/>
  <c r="AA87" i="31"/>
  <c r="U87" i="31"/>
  <c r="AA86" i="31"/>
  <c r="U86" i="31"/>
  <c r="AA85" i="31"/>
  <c r="U85" i="31"/>
  <c r="AA84" i="31"/>
  <c r="U84" i="31"/>
  <c r="AA83" i="31"/>
  <c r="U83" i="31"/>
  <c r="AA81" i="31"/>
  <c r="U81" i="31"/>
  <c r="AA80" i="31"/>
  <c r="U80" i="31"/>
  <c r="AA79" i="31"/>
  <c r="U79" i="31"/>
  <c r="AA78" i="31"/>
  <c r="U78" i="31"/>
  <c r="AA77" i="31"/>
  <c r="U77" i="31"/>
  <c r="AA76" i="31"/>
  <c r="U76" i="31"/>
  <c r="AA75" i="31"/>
  <c r="U75" i="31"/>
  <c r="AA73" i="31"/>
  <c r="AA72" i="31"/>
  <c r="AA71" i="31"/>
  <c r="AA70" i="31"/>
  <c r="AA69" i="31"/>
  <c r="AA68" i="31"/>
  <c r="AA67" i="31"/>
  <c r="Z97" i="31"/>
  <c r="T97" i="31"/>
  <c r="Z96" i="31"/>
  <c r="T96" i="31"/>
  <c r="Z95" i="31"/>
  <c r="T95" i="31"/>
  <c r="Z94" i="31"/>
  <c r="T94" i="31"/>
  <c r="Z93" i="31"/>
  <c r="T93" i="31"/>
  <c r="Z92" i="31"/>
  <c r="T92" i="31"/>
  <c r="Z91" i="31"/>
  <c r="T91" i="31"/>
  <c r="Z89" i="31"/>
  <c r="T89" i="31"/>
  <c r="Z88" i="31"/>
  <c r="T88" i="31"/>
  <c r="Z87" i="31"/>
  <c r="T87" i="31"/>
  <c r="Z86" i="31"/>
  <c r="T86" i="31"/>
  <c r="Z85" i="31"/>
  <c r="T85" i="31"/>
  <c r="Z84" i="31"/>
  <c r="T84" i="31"/>
  <c r="Z83" i="31"/>
  <c r="T83" i="31"/>
  <c r="Z81" i="31"/>
  <c r="T81" i="31"/>
  <c r="Z80" i="31"/>
  <c r="T80" i="31"/>
  <c r="Z79" i="31"/>
  <c r="T79" i="31"/>
  <c r="Z78" i="31"/>
  <c r="T78" i="31"/>
  <c r="Z77" i="31"/>
  <c r="T77" i="31"/>
  <c r="Z76" i="31"/>
  <c r="T76" i="31"/>
  <c r="Z75" i="31"/>
  <c r="T75" i="31"/>
  <c r="Z73" i="31"/>
  <c r="Z72" i="31"/>
  <c r="Z71" i="31"/>
  <c r="Z70" i="31"/>
  <c r="Z69" i="31"/>
  <c r="Z68" i="31"/>
  <c r="Z67" i="31"/>
  <c r="T67" i="31"/>
  <c r="AA65" i="31"/>
  <c r="AA64" i="31"/>
  <c r="AA63" i="31"/>
  <c r="AA62" i="31"/>
  <c r="AA61" i="31"/>
  <c r="AA60" i="31"/>
  <c r="AA59" i="31"/>
  <c r="AA57" i="31"/>
  <c r="AA56" i="31"/>
  <c r="AA55" i="31"/>
  <c r="AA54" i="31"/>
  <c r="AA53" i="31"/>
  <c r="AA52" i="31"/>
  <c r="AA51" i="31"/>
  <c r="AA49" i="31"/>
  <c r="AA48" i="31"/>
  <c r="AA47" i="31"/>
  <c r="AA46" i="31"/>
  <c r="AA45" i="31"/>
  <c r="AA44" i="31"/>
  <c r="AA43" i="31"/>
  <c r="Z65" i="31"/>
  <c r="Z64" i="31"/>
  <c r="Z63" i="31"/>
  <c r="Z62" i="31"/>
  <c r="Z61" i="31"/>
  <c r="Z60" i="31"/>
  <c r="Z59" i="31"/>
  <c r="T59" i="31"/>
  <c r="Z57" i="31"/>
  <c r="Z56" i="31"/>
  <c r="Z55" i="31"/>
  <c r="Z54" i="31"/>
  <c r="Z53" i="31"/>
  <c r="Z52" i="31"/>
  <c r="Z51" i="31"/>
  <c r="T51" i="31"/>
  <c r="Z49" i="31"/>
  <c r="Z48" i="31"/>
  <c r="Z47" i="31"/>
  <c r="Z46" i="31"/>
  <c r="Z45" i="31"/>
  <c r="Z44" i="31"/>
  <c r="Z43" i="31"/>
  <c r="T43" i="31"/>
  <c r="AA41" i="31"/>
  <c r="AA40" i="31"/>
  <c r="AA39" i="31"/>
  <c r="AA38" i="31"/>
  <c r="AA37" i="31"/>
  <c r="AA36" i="31"/>
  <c r="AA35" i="31"/>
  <c r="AA33" i="31"/>
  <c r="AA32" i="31"/>
  <c r="AA31" i="31"/>
  <c r="AA30" i="31"/>
  <c r="AA29" i="31"/>
  <c r="AA28" i="31"/>
  <c r="AA27" i="31"/>
  <c r="AA25" i="31"/>
  <c r="AA24" i="31"/>
  <c r="AA23" i="31"/>
  <c r="AA22" i="31"/>
  <c r="AA21" i="31"/>
  <c r="AA20" i="31"/>
  <c r="AA19" i="31"/>
  <c r="AA17" i="31"/>
  <c r="AA16" i="31"/>
  <c r="AA15" i="31"/>
  <c r="AA14" i="31"/>
  <c r="AA13" i="31"/>
  <c r="AA12" i="31"/>
  <c r="AA11" i="31"/>
  <c r="AA9" i="31"/>
  <c r="AA8" i="31"/>
  <c r="AA7" i="31"/>
  <c r="AA6" i="31"/>
  <c r="AA5" i="31"/>
  <c r="AA4" i="31"/>
  <c r="AA3" i="31"/>
  <c r="Z41" i="31"/>
  <c r="Z40" i="31"/>
  <c r="Z39" i="31"/>
  <c r="Z38" i="31"/>
  <c r="Z37" i="31"/>
  <c r="Z36" i="31"/>
  <c r="Z35" i="31"/>
  <c r="T35" i="31"/>
  <c r="Z33" i="31"/>
  <c r="Z32" i="31"/>
  <c r="Z31" i="31"/>
  <c r="Z30" i="31"/>
  <c r="Z29" i="31"/>
  <c r="Z28" i="31"/>
  <c r="Z27" i="31"/>
  <c r="T27" i="31"/>
  <c r="Z25" i="31"/>
  <c r="Z24" i="31"/>
  <c r="Z23" i="31"/>
  <c r="Z22" i="31"/>
  <c r="Z21" i="31"/>
  <c r="Z20" i="31"/>
  <c r="Z19" i="31"/>
  <c r="T19" i="31"/>
  <c r="Z17" i="31"/>
  <c r="Z16" i="31"/>
  <c r="Z15" i="31"/>
  <c r="Z14" i="31"/>
  <c r="Z13" i="31"/>
  <c r="Z12" i="31"/>
  <c r="Z11" i="31"/>
  <c r="T11" i="31"/>
  <c r="Z9" i="31"/>
  <c r="Z8" i="31"/>
  <c r="Z7" i="31"/>
  <c r="Z6" i="31"/>
  <c r="Z5" i="31"/>
  <c r="Z4" i="31"/>
  <c r="Z3" i="31"/>
  <c r="T3" i="31"/>
  <c r="W97" i="31"/>
  <c r="V97" i="31"/>
  <c r="W96" i="31"/>
  <c r="V96" i="31"/>
  <c r="W95" i="31"/>
  <c r="V95" i="31"/>
  <c r="X95" i="31" s="1"/>
  <c r="Y95" i="31" s="1"/>
  <c r="W94" i="31"/>
  <c r="V94" i="31"/>
  <c r="X94" i="31" s="1"/>
  <c r="Y94" i="31" s="1"/>
  <c r="W93" i="31"/>
  <c r="V93" i="31"/>
  <c r="W92" i="31"/>
  <c r="V92" i="31"/>
  <c r="W91" i="31"/>
  <c r="V91" i="31"/>
  <c r="X91" i="31" s="1"/>
  <c r="Y91" i="31" s="1"/>
  <c r="W89" i="31"/>
  <c r="V89" i="31"/>
  <c r="X89" i="31" s="1"/>
  <c r="Y89" i="31" s="1"/>
  <c r="W88" i="31"/>
  <c r="V88" i="31"/>
  <c r="W87" i="31"/>
  <c r="V87" i="31"/>
  <c r="W86" i="31"/>
  <c r="V86" i="31"/>
  <c r="X86" i="31" s="1"/>
  <c r="Y86" i="31" s="1"/>
  <c r="W85" i="31"/>
  <c r="V85" i="31"/>
  <c r="X85" i="31" s="1"/>
  <c r="Y85" i="31" s="1"/>
  <c r="W84" i="31"/>
  <c r="V84" i="31"/>
  <c r="W83" i="31"/>
  <c r="V83" i="31"/>
  <c r="W81" i="31"/>
  <c r="V81" i="31"/>
  <c r="X81" i="31" s="1"/>
  <c r="Y81" i="31" s="1"/>
  <c r="W80" i="31"/>
  <c r="V80" i="31"/>
  <c r="X80" i="31" s="1"/>
  <c r="Y80" i="31" s="1"/>
  <c r="W79" i="31"/>
  <c r="V79" i="31"/>
  <c r="W78" i="31"/>
  <c r="V78" i="31"/>
  <c r="W77" i="31"/>
  <c r="V77" i="31"/>
  <c r="X77" i="31" s="1"/>
  <c r="Y77" i="31" s="1"/>
  <c r="W76" i="31"/>
  <c r="V76" i="31"/>
  <c r="X76" i="31" s="1"/>
  <c r="Y76" i="31" s="1"/>
  <c r="W75" i="31"/>
  <c r="V75" i="31"/>
  <c r="Q4" i="31"/>
  <c r="R4" i="31"/>
  <c r="Q5" i="31"/>
  <c r="R5" i="31"/>
  <c r="Q6" i="31"/>
  <c r="R6" i="31"/>
  <c r="Q7" i="31"/>
  <c r="R7" i="31"/>
  <c r="Q8" i="31"/>
  <c r="R8" i="31"/>
  <c r="Q9" i="31"/>
  <c r="R9" i="31"/>
  <c r="O73" i="31"/>
  <c r="P73" i="31" s="1"/>
  <c r="K92" i="31"/>
  <c r="L92" i="31"/>
  <c r="M92" i="31"/>
  <c r="O92" i="31" s="1"/>
  <c r="N92" i="31"/>
  <c r="Q92" i="31"/>
  <c r="R92" i="31"/>
  <c r="K93" i="31"/>
  <c r="L93" i="31"/>
  <c r="M93" i="31"/>
  <c r="O93" i="31" s="1"/>
  <c r="N93" i="31"/>
  <c r="Q93" i="31"/>
  <c r="R93" i="31"/>
  <c r="K94" i="31"/>
  <c r="L94" i="31"/>
  <c r="M94" i="31"/>
  <c r="O94" i="31" s="1"/>
  <c r="N94" i="31"/>
  <c r="Q94" i="31"/>
  <c r="R94" i="31"/>
  <c r="K95" i="31"/>
  <c r="L95" i="31"/>
  <c r="M95" i="31"/>
  <c r="N95" i="31"/>
  <c r="Q95" i="31"/>
  <c r="R95" i="31"/>
  <c r="K96" i="31"/>
  <c r="L96" i="31"/>
  <c r="M96" i="31"/>
  <c r="N96" i="31"/>
  <c r="Q96" i="31"/>
  <c r="R96" i="31"/>
  <c r="K97" i="31"/>
  <c r="L97" i="31"/>
  <c r="M97" i="31"/>
  <c r="O97" i="31" s="1"/>
  <c r="P97" i="31" s="1"/>
  <c r="N97" i="31"/>
  <c r="Q97" i="31"/>
  <c r="R97" i="31"/>
  <c r="R91" i="31"/>
  <c r="Q91" i="31"/>
  <c r="L91" i="31"/>
  <c r="M91" i="31"/>
  <c r="N91" i="31"/>
  <c r="K91" i="31"/>
  <c r="K84" i="31"/>
  <c r="L84" i="31"/>
  <c r="M84" i="31"/>
  <c r="N84" i="31"/>
  <c r="Q84" i="31"/>
  <c r="R84" i="31"/>
  <c r="K85" i="31"/>
  <c r="L85" i="31"/>
  <c r="M85" i="31"/>
  <c r="N85" i="31"/>
  <c r="Q85" i="31"/>
  <c r="R85" i="31"/>
  <c r="K86" i="31"/>
  <c r="L86" i="31"/>
  <c r="M86" i="31"/>
  <c r="O86" i="31" s="1"/>
  <c r="N86" i="31"/>
  <c r="Q86" i="31"/>
  <c r="R86" i="31"/>
  <c r="K87" i="31"/>
  <c r="L87" i="31"/>
  <c r="M87" i="31"/>
  <c r="O87" i="31" s="1"/>
  <c r="N87" i="31"/>
  <c r="Q87" i="31"/>
  <c r="R87" i="31"/>
  <c r="K88" i="31"/>
  <c r="L88" i="31"/>
  <c r="M88" i="31"/>
  <c r="N88" i="31"/>
  <c r="Q88" i="31"/>
  <c r="R88" i="31"/>
  <c r="K89" i="31"/>
  <c r="L89" i="31"/>
  <c r="M89" i="31"/>
  <c r="N89" i="31"/>
  <c r="Q89" i="31"/>
  <c r="R89" i="31"/>
  <c r="R83" i="31"/>
  <c r="Q83" i="31"/>
  <c r="L83" i="31"/>
  <c r="M83" i="31"/>
  <c r="N83" i="31"/>
  <c r="O83" i="31" s="1"/>
  <c r="P83" i="31" s="1"/>
  <c r="K83" i="31"/>
  <c r="K81" i="31"/>
  <c r="L81" i="31"/>
  <c r="M81" i="31"/>
  <c r="O81" i="31" s="1"/>
  <c r="P81" i="31" s="1"/>
  <c r="N81" i="31"/>
  <c r="Q81" i="31"/>
  <c r="R81" i="31"/>
  <c r="K73" i="31"/>
  <c r="L73" i="31"/>
  <c r="M73" i="31"/>
  <c r="N73" i="31"/>
  <c r="Q73" i="31"/>
  <c r="R73" i="31"/>
  <c r="K76" i="31"/>
  <c r="L76" i="31"/>
  <c r="M76" i="31"/>
  <c r="N76" i="31"/>
  <c r="Q76" i="31"/>
  <c r="R76" i="31"/>
  <c r="K77" i="31"/>
  <c r="L77" i="31"/>
  <c r="M77" i="31"/>
  <c r="O77" i="31" s="1"/>
  <c r="P77" i="31" s="1"/>
  <c r="N77" i="31"/>
  <c r="Q77" i="31"/>
  <c r="R77" i="31"/>
  <c r="K78" i="31"/>
  <c r="L78" i="31"/>
  <c r="M78" i="31"/>
  <c r="O78" i="31" s="1"/>
  <c r="P78" i="31" s="1"/>
  <c r="N78" i="31"/>
  <c r="Q78" i="31"/>
  <c r="R78" i="31"/>
  <c r="K79" i="31"/>
  <c r="L79" i="31"/>
  <c r="M79" i="31"/>
  <c r="N79" i="31"/>
  <c r="Q79" i="31"/>
  <c r="R79" i="31"/>
  <c r="K80" i="31"/>
  <c r="L80" i="31"/>
  <c r="M80" i="31"/>
  <c r="N80" i="31"/>
  <c r="Q80" i="31"/>
  <c r="R80" i="31"/>
  <c r="R75" i="31"/>
  <c r="Q75" i="31"/>
  <c r="L75" i="31"/>
  <c r="M75" i="31"/>
  <c r="N75" i="31"/>
  <c r="K75" i="31"/>
  <c r="K68" i="31"/>
  <c r="L68" i="31"/>
  <c r="M68" i="31"/>
  <c r="O68" i="31" s="1"/>
  <c r="P68" i="31" s="1"/>
  <c r="N68" i="31"/>
  <c r="Q68" i="31"/>
  <c r="R68" i="31"/>
  <c r="K69" i="31"/>
  <c r="L69" i="31"/>
  <c r="M69" i="31"/>
  <c r="N69" i="31"/>
  <c r="Q69" i="31"/>
  <c r="R69" i="31"/>
  <c r="K70" i="31"/>
  <c r="L70" i="31"/>
  <c r="M70" i="31"/>
  <c r="N70" i="31"/>
  <c r="Q70" i="31"/>
  <c r="R70" i="31"/>
  <c r="K71" i="31"/>
  <c r="L71" i="31"/>
  <c r="M71" i="31"/>
  <c r="O71" i="31" s="1"/>
  <c r="P71" i="31" s="1"/>
  <c r="N71" i="31"/>
  <c r="Q71" i="31"/>
  <c r="R71" i="31"/>
  <c r="K72" i="31"/>
  <c r="L72" i="31"/>
  <c r="M72" i="31"/>
  <c r="O72" i="31" s="1"/>
  <c r="P72" i="31" s="1"/>
  <c r="N72" i="31"/>
  <c r="Q72" i="31"/>
  <c r="R72" i="31"/>
  <c r="L67" i="31"/>
  <c r="M67" i="31"/>
  <c r="O67" i="31" s="1"/>
  <c r="P67" i="31" s="1"/>
  <c r="N67" i="31"/>
  <c r="R67" i="31"/>
  <c r="Q67" i="31"/>
  <c r="K67" i="31"/>
  <c r="K60" i="31"/>
  <c r="L60" i="31"/>
  <c r="M60" i="31"/>
  <c r="N60" i="31"/>
  <c r="Q60" i="31"/>
  <c r="R60" i="31"/>
  <c r="K61" i="31"/>
  <c r="L61" i="31"/>
  <c r="M61" i="31"/>
  <c r="O61" i="31" s="1"/>
  <c r="P61" i="31" s="1"/>
  <c r="N61" i="31"/>
  <c r="Q61" i="31"/>
  <c r="R61" i="31"/>
  <c r="K62" i="31"/>
  <c r="L62" i="31"/>
  <c r="M62" i="31"/>
  <c r="O62" i="31" s="1"/>
  <c r="P62" i="31" s="1"/>
  <c r="N62" i="31"/>
  <c r="Q62" i="31"/>
  <c r="R62" i="31"/>
  <c r="K63" i="31"/>
  <c r="L63" i="31"/>
  <c r="M63" i="31"/>
  <c r="N63" i="31"/>
  <c r="Q63" i="31"/>
  <c r="R63" i="31"/>
  <c r="K64" i="31"/>
  <c r="L64" i="31"/>
  <c r="M64" i="31"/>
  <c r="O64" i="31" s="1"/>
  <c r="P64" i="31" s="1"/>
  <c r="N64" i="31"/>
  <c r="Q64" i="31"/>
  <c r="R64" i="31"/>
  <c r="K65" i="31"/>
  <c r="L65" i="31"/>
  <c r="M65" i="31"/>
  <c r="O65" i="31" s="1"/>
  <c r="P65" i="31" s="1"/>
  <c r="N65" i="31"/>
  <c r="Q65" i="31"/>
  <c r="R65" i="31"/>
  <c r="R59" i="31"/>
  <c r="Q59" i="31"/>
  <c r="L59" i="31"/>
  <c r="M59" i="31"/>
  <c r="N59" i="31"/>
  <c r="K59" i="31"/>
  <c r="K52" i="31"/>
  <c r="L52" i="31"/>
  <c r="M52" i="31"/>
  <c r="N52" i="31"/>
  <c r="Q52" i="31"/>
  <c r="R52" i="31"/>
  <c r="K53" i="31"/>
  <c r="L53" i="31"/>
  <c r="M53" i="31"/>
  <c r="N53" i="31"/>
  <c r="Q53" i="31"/>
  <c r="R53" i="31"/>
  <c r="K54" i="31"/>
  <c r="L54" i="31"/>
  <c r="M54" i="31"/>
  <c r="O54" i="31" s="1"/>
  <c r="N54" i="31"/>
  <c r="Q54" i="31"/>
  <c r="R54" i="31"/>
  <c r="K55" i="31"/>
  <c r="L55" i="31"/>
  <c r="M55" i="31"/>
  <c r="O55" i="31" s="1"/>
  <c r="P55" i="31" s="1"/>
  <c r="N55" i="31"/>
  <c r="Q55" i="31"/>
  <c r="R55" i="31"/>
  <c r="K56" i="31"/>
  <c r="L56" i="31"/>
  <c r="M56" i="31"/>
  <c r="N56" i="31"/>
  <c r="Q56" i="31"/>
  <c r="R56" i="31"/>
  <c r="K57" i="31"/>
  <c r="L57" i="31"/>
  <c r="M57" i="31"/>
  <c r="N57" i="31"/>
  <c r="Q57" i="31"/>
  <c r="R57" i="31"/>
  <c r="R51" i="31"/>
  <c r="L51" i="31"/>
  <c r="M51" i="31"/>
  <c r="O51" i="31" s="1"/>
  <c r="N51" i="31"/>
  <c r="Q51" i="31"/>
  <c r="K51" i="31"/>
  <c r="K44" i="31"/>
  <c r="L44" i="31"/>
  <c r="M44" i="31"/>
  <c r="O44" i="31" s="1"/>
  <c r="P44" i="31" s="1"/>
  <c r="N44" i="31"/>
  <c r="Q44" i="31"/>
  <c r="R44" i="31"/>
  <c r="K45" i="31"/>
  <c r="L45" i="31"/>
  <c r="M45" i="31"/>
  <c r="N45" i="31"/>
  <c r="Q45" i="31"/>
  <c r="R45" i="31"/>
  <c r="K46" i="31"/>
  <c r="L46" i="31"/>
  <c r="M46" i="31"/>
  <c r="O46" i="31" s="1"/>
  <c r="P46" i="31" s="1"/>
  <c r="N46" i="31"/>
  <c r="Q46" i="31"/>
  <c r="R46" i="31"/>
  <c r="K47" i="31"/>
  <c r="L47" i="31"/>
  <c r="M47" i="31"/>
  <c r="O47" i="31" s="1"/>
  <c r="P47" i="31" s="1"/>
  <c r="N47" i="31"/>
  <c r="Q47" i="31"/>
  <c r="R47" i="31"/>
  <c r="K48" i="31"/>
  <c r="L48" i="31"/>
  <c r="M48" i="31"/>
  <c r="O48" i="31" s="1"/>
  <c r="P48" i="31" s="1"/>
  <c r="N48" i="31"/>
  <c r="Q48" i="31"/>
  <c r="R48" i="31"/>
  <c r="K49" i="31"/>
  <c r="L49" i="31"/>
  <c r="M49" i="31"/>
  <c r="N49" i="31"/>
  <c r="Q49" i="31"/>
  <c r="R49" i="31"/>
  <c r="R43" i="31"/>
  <c r="Q43" i="31"/>
  <c r="L43" i="31"/>
  <c r="M43" i="31"/>
  <c r="O43" i="31" s="1"/>
  <c r="P43" i="31" s="1"/>
  <c r="N43" i="31"/>
  <c r="K43" i="31"/>
  <c r="K36" i="31"/>
  <c r="L36" i="31"/>
  <c r="M36" i="31"/>
  <c r="O36" i="31" s="1"/>
  <c r="P36" i="31" s="1"/>
  <c r="N36" i="31"/>
  <c r="Q36" i="31"/>
  <c r="R36" i="31"/>
  <c r="K37" i="31"/>
  <c r="L37" i="31"/>
  <c r="M37" i="31"/>
  <c r="O37" i="31" s="1"/>
  <c r="P37" i="31" s="1"/>
  <c r="N37" i="31"/>
  <c r="Q37" i="31"/>
  <c r="R37" i="31"/>
  <c r="K38" i="31"/>
  <c r="L38" i="31"/>
  <c r="M38" i="31"/>
  <c r="N38" i="31"/>
  <c r="Q38" i="31"/>
  <c r="R38" i="31"/>
  <c r="K39" i="31"/>
  <c r="L39" i="31"/>
  <c r="M39" i="31"/>
  <c r="N39" i="31"/>
  <c r="Q39" i="31"/>
  <c r="R39" i="31"/>
  <c r="K40" i="31"/>
  <c r="L40" i="31"/>
  <c r="M40" i="31"/>
  <c r="O40" i="31" s="1"/>
  <c r="P40" i="31" s="1"/>
  <c r="N40" i="31"/>
  <c r="Q40" i="31"/>
  <c r="R40" i="31"/>
  <c r="K41" i="31"/>
  <c r="L41" i="31"/>
  <c r="M41" i="31"/>
  <c r="O41" i="31" s="1"/>
  <c r="P41" i="31" s="1"/>
  <c r="N41" i="31"/>
  <c r="Q41" i="31"/>
  <c r="R41" i="31"/>
  <c r="R35" i="31"/>
  <c r="L35" i="31"/>
  <c r="M35" i="31"/>
  <c r="N35" i="31"/>
  <c r="Q35" i="31"/>
  <c r="K35" i="31"/>
  <c r="K28" i="31"/>
  <c r="L28" i="31"/>
  <c r="M28" i="31"/>
  <c r="O28" i="31" s="1"/>
  <c r="N28" i="31"/>
  <c r="Q28" i="31"/>
  <c r="R28" i="31"/>
  <c r="K29" i="31"/>
  <c r="L29" i="31"/>
  <c r="M29" i="31"/>
  <c r="O29" i="31" s="1"/>
  <c r="N29" i="31"/>
  <c r="Q29" i="31"/>
  <c r="R29" i="31"/>
  <c r="K30" i="31"/>
  <c r="L30" i="31"/>
  <c r="M30" i="31"/>
  <c r="O30" i="31" s="1"/>
  <c r="N30" i="31"/>
  <c r="Q30" i="31"/>
  <c r="R30" i="31"/>
  <c r="K31" i="31"/>
  <c r="L31" i="31"/>
  <c r="M31" i="31"/>
  <c r="N31" i="31"/>
  <c r="Q31" i="31"/>
  <c r="R31" i="31"/>
  <c r="K32" i="31"/>
  <c r="L32" i="31"/>
  <c r="M32" i="31"/>
  <c r="N32" i="31"/>
  <c r="Q32" i="31"/>
  <c r="R32" i="31"/>
  <c r="K33" i="31"/>
  <c r="L33" i="31"/>
  <c r="M33" i="31"/>
  <c r="O33" i="31" s="1"/>
  <c r="P33" i="31" s="1"/>
  <c r="N33" i="31"/>
  <c r="Q33" i="31"/>
  <c r="R33" i="31"/>
  <c r="R27" i="31"/>
  <c r="L27" i="31"/>
  <c r="M27" i="31"/>
  <c r="O27" i="31" s="1"/>
  <c r="N27" i="31"/>
  <c r="Q27" i="31"/>
  <c r="K27" i="31"/>
  <c r="K25" i="31"/>
  <c r="L25" i="31"/>
  <c r="M25" i="31"/>
  <c r="N25" i="31"/>
  <c r="Q25" i="31"/>
  <c r="R25" i="31"/>
  <c r="K20" i="31"/>
  <c r="L20" i="31"/>
  <c r="M20" i="31"/>
  <c r="N20" i="31"/>
  <c r="Q20" i="31"/>
  <c r="R20" i="31"/>
  <c r="K21" i="31"/>
  <c r="L21" i="31"/>
  <c r="M21" i="31"/>
  <c r="O21" i="31" s="1"/>
  <c r="P21" i="31" s="1"/>
  <c r="N21" i="31"/>
  <c r="Q21" i="31"/>
  <c r="R21" i="31"/>
  <c r="K22" i="31"/>
  <c r="L22" i="31"/>
  <c r="M22" i="31"/>
  <c r="O22" i="31" s="1"/>
  <c r="P22" i="31" s="1"/>
  <c r="N22" i="31"/>
  <c r="Q22" i="31"/>
  <c r="R22" i="31"/>
  <c r="K23" i="31"/>
  <c r="L23" i="31"/>
  <c r="M23" i="31"/>
  <c r="N23" i="31"/>
  <c r="Q23" i="31"/>
  <c r="R23" i="31"/>
  <c r="K24" i="31"/>
  <c r="L24" i="31"/>
  <c r="M24" i="31"/>
  <c r="N24" i="31"/>
  <c r="Q24" i="31"/>
  <c r="R24" i="31"/>
  <c r="R19" i="31"/>
  <c r="Q19" i="31"/>
  <c r="L19" i="31"/>
  <c r="M19" i="31"/>
  <c r="O19" i="31" s="1"/>
  <c r="P19" i="31" s="1"/>
  <c r="N19" i="31"/>
  <c r="K19" i="31"/>
  <c r="K12" i="31"/>
  <c r="L12" i="31"/>
  <c r="M12" i="31"/>
  <c r="O12" i="31" s="1"/>
  <c r="N12" i="31"/>
  <c r="Q12" i="31"/>
  <c r="R12" i="31"/>
  <c r="K13" i="31"/>
  <c r="L13" i="31"/>
  <c r="M13" i="31"/>
  <c r="N13" i="31"/>
  <c r="Q13" i="31"/>
  <c r="R13" i="31"/>
  <c r="K14" i="31"/>
  <c r="L14" i="31"/>
  <c r="M14" i="31"/>
  <c r="N14" i="31"/>
  <c r="Q14" i="31"/>
  <c r="R14" i="31"/>
  <c r="K15" i="31"/>
  <c r="L15" i="31"/>
  <c r="M15" i="31"/>
  <c r="O15" i="31" s="1"/>
  <c r="N15" i="31"/>
  <c r="Q15" i="31"/>
  <c r="R15" i="31"/>
  <c r="K16" i="31"/>
  <c r="L16" i="31"/>
  <c r="M16" i="31"/>
  <c r="O16" i="31" s="1"/>
  <c r="N16" i="31"/>
  <c r="Q16" i="31"/>
  <c r="R16" i="31"/>
  <c r="K17" i="31"/>
  <c r="L17" i="31"/>
  <c r="M17" i="31"/>
  <c r="N17" i="31"/>
  <c r="Q17" i="31"/>
  <c r="R17" i="31"/>
  <c r="R11" i="31"/>
  <c r="Q11" i="31"/>
  <c r="L11" i="31"/>
  <c r="M11" i="31"/>
  <c r="O11" i="31" s="1"/>
  <c r="N11" i="31"/>
  <c r="K11" i="31"/>
  <c r="R3" i="31"/>
  <c r="Q3" i="31"/>
  <c r="K9" i="31"/>
  <c r="L9" i="31"/>
  <c r="M9" i="31"/>
  <c r="N9" i="31"/>
  <c r="K8" i="31"/>
  <c r="L8" i="31"/>
  <c r="M8" i="31"/>
  <c r="O8" i="31" s="1"/>
  <c r="P8" i="31" s="1"/>
  <c r="N8" i="31"/>
  <c r="K4" i="31"/>
  <c r="L4" i="31"/>
  <c r="M4" i="31"/>
  <c r="N4" i="31"/>
  <c r="K5" i="31"/>
  <c r="L5" i="31"/>
  <c r="M5" i="31"/>
  <c r="N5" i="31"/>
  <c r="K6" i="31"/>
  <c r="L6" i="31"/>
  <c r="M6" i="31"/>
  <c r="N6" i="31"/>
  <c r="K7" i="31"/>
  <c r="L7" i="31"/>
  <c r="M7" i="31"/>
  <c r="N7" i="31"/>
  <c r="M3" i="31"/>
  <c r="N3" i="31"/>
  <c r="L3" i="31"/>
  <c r="K3" i="31"/>
  <c r="O14" i="31" l="1"/>
  <c r="O32" i="31"/>
  <c r="P32" i="31" s="1"/>
  <c r="O60" i="31"/>
  <c r="P60" i="31" s="1"/>
  <c r="O70" i="31"/>
  <c r="P70" i="31" s="1"/>
  <c r="O80" i="31"/>
  <c r="P80" i="31" s="1"/>
  <c r="O85" i="31"/>
  <c r="P85" i="31" s="1"/>
  <c r="O96" i="31"/>
  <c r="X33" i="31"/>
  <c r="Y33" i="31" s="1"/>
  <c r="X31" i="31"/>
  <c r="X29" i="31"/>
  <c r="X62" i="31"/>
  <c r="X60" i="31"/>
  <c r="AG11" i="31"/>
  <c r="AG25" i="31"/>
  <c r="AI25" i="31" s="1"/>
  <c r="AG38" i="31"/>
  <c r="AI38" i="31" s="1"/>
  <c r="O20" i="31"/>
  <c r="P20" i="31" s="1"/>
  <c r="O57" i="31"/>
  <c r="P57" i="31" s="1"/>
  <c r="O53" i="31"/>
  <c r="O76" i="31"/>
  <c r="P76" i="31" s="1"/>
  <c r="O89" i="31"/>
  <c r="P89" i="31" s="1"/>
  <c r="X35" i="31"/>
  <c r="Y35" i="31" s="1"/>
  <c r="O75" i="31"/>
  <c r="P75" i="31" s="1"/>
  <c r="X24" i="31"/>
  <c r="Y24" i="31" s="1"/>
  <c r="X22" i="31"/>
  <c r="Y22" i="31" s="1"/>
  <c r="X20" i="31"/>
  <c r="Y20" i="31" s="1"/>
  <c r="X57" i="31"/>
  <c r="Y57" i="31" s="1"/>
  <c r="X53" i="31"/>
  <c r="X59" i="31"/>
  <c r="AG3" i="31"/>
  <c r="AG20" i="31"/>
  <c r="AI20" i="31" s="1"/>
  <c r="AG30" i="31"/>
  <c r="AI30" i="31" s="1"/>
  <c r="AG41" i="31"/>
  <c r="AI41" i="31" s="1"/>
  <c r="AG49" i="31"/>
  <c r="AI49" i="31" s="1"/>
  <c r="AG65" i="31"/>
  <c r="AI65" i="31" s="1"/>
  <c r="AG67" i="31"/>
  <c r="AG69" i="31"/>
  <c r="AG75" i="31"/>
  <c r="AI75" i="31" s="1"/>
  <c r="AG77" i="31"/>
  <c r="AI77" i="31" s="1"/>
  <c r="AG95" i="31"/>
  <c r="O9" i="31"/>
  <c r="P9" i="31" s="1"/>
  <c r="O24" i="31"/>
  <c r="P24" i="31" s="1"/>
  <c r="O39" i="31"/>
  <c r="P39" i="31" s="1"/>
  <c r="O59" i="31"/>
  <c r="P59" i="31" s="1"/>
  <c r="O91" i="31"/>
  <c r="X8" i="31"/>
  <c r="Y8" i="31" s="1"/>
  <c r="X6" i="31"/>
  <c r="Y6" i="31" s="1"/>
  <c r="X4" i="31"/>
  <c r="Y7" i="31" s="1"/>
  <c r="X41" i="31"/>
  <c r="Y41" i="31" s="1"/>
  <c r="X39" i="31"/>
  <c r="X43" i="31"/>
  <c r="X72" i="31"/>
  <c r="Y72" i="31" s="1"/>
  <c r="X70" i="31"/>
  <c r="X68" i="31"/>
  <c r="AG4" i="31"/>
  <c r="AI4" i="31" s="1"/>
  <c r="AG13" i="31"/>
  <c r="AG39" i="31"/>
  <c r="AI39" i="31" s="1"/>
  <c r="AG47" i="31"/>
  <c r="AG57" i="31"/>
  <c r="AI57" i="31" s="1"/>
  <c r="AG63" i="31"/>
  <c r="AG88" i="31"/>
  <c r="AI88" i="31" s="1"/>
  <c r="AG91" i="31"/>
  <c r="AG93" i="31"/>
  <c r="AI93" i="31" s="1"/>
  <c r="X78" i="31"/>
  <c r="Y78" i="31" s="1"/>
  <c r="X83" i="31"/>
  <c r="Y83" i="31" s="1"/>
  <c r="X87" i="31"/>
  <c r="Y87" i="31" s="1"/>
  <c r="X92" i="31"/>
  <c r="Y92" i="31" s="1"/>
  <c r="X96" i="31"/>
  <c r="Y96" i="31" s="1"/>
  <c r="O17" i="31"/>
  <c r="P17" i="31" s="1"/>
  <c r="O13" i="31"/>
  <c r="O23" i="31"/>
  <c r="P23" i="31" s="1"/>
  <c r="O25" i="31"/>
  <c r="P25" i="31" s="1"/>
  <c r="O31" i="31"/>
  <c r="O35" i="31"/>
  <c r="P35" i="31" s="1"/>
  <c r="O38" i="31"/>
  <c r="P38" i="31" s="1"/>
  <c r="O49" i="31"/>
  <c r="P49" i="31" s="1"/>
  <c r="O45" i="31"/>
  <c r="P45" i="31" s="1"/>
  <c r="O56" i="31"/>
  <c r="P56" i="31" s="1"/>
  <c r="O52" i="31"/>
  <c r="O63" i="31"/>
  <c r="P63" i="31" s="1"/>
  <c r="O69" i="31"/>
  <c r="P69" i="31" s="1"/>
  <c r="O79" i="31"/>
  <c r="P79" i="31" s="1"/>
  <c r="O88" i="31"/>
  <c r="P88" i="31" s="1"/>
  <c r="O84" i="31"/>
  <c r="O95" i="31"/>
  <c r="X75" i="31"/>
  <c r="Y75" i="31" s="1"/>
  <c r="X79" i="31"/>
  <c r="Y79" i="31" s="1"/>
  <c r="X84" i="31"/>
  <c r="Y84" i="31" s="1"/>
  <c r="X88" i="31"/>
  <c r="Y88" i="31" s="1"/>
  <c r="X93" i="31"/>
  <c r="Y93" i="31" s="1"/>
  <c r="X97" i="31"/>
  <c r="Y97" i="31" s="1"/>
  <c r="X16" i="31"/>
  <c r="X14" i="31"/>
  <c r="X12" i="31"/>
  <c r="X49" i="31"/>
  <c r="Y49" i="31" s="1"/>
  <c r="X47" i="31"/>
  <c r="X45" i="31"/>
  <c r="X51" i="31"/>
  <c r="AG7" i="31"/>
  <c r="AG16" i="31"/>
  <c r="AG27" i="31"/>
  <c r="AI27" i="31" s="1"/>
  <c r="AG29" i="31"/>
  <c r="AG40" i="31"/>
  <c r="AI40" i="31" s="1"/>
  <c r="AG48" i="31"/>
  <c r="AI48" i="31" s="1"/>
  <c r="AG68" i="31"/>
  <c r="AG76" i="31"/>
  <c r="AI76" i="31" s="1"/>
  <c r="AG89" i="31"/>
  <c r="AI89" i="31" s="1"/>
  <c r="AG94" i="31"/>
  <c r="AG92" i="31"/>
  <c r="AI92" i="31" s="1"/>
  <c r="AI83" i="31"/>
  <c r="AI16" i="31"/>
  <c r="AI14" i="31"/>
  <c r="AI29" i="31"/>
  <c r="AI44" i="31"/>
  <c r="O4" i="31"/>
  <c r="P4" i="31" s="1"/>
  <c r="O3" i="31"/>
  <c r="P94" i="31" s="1"/>
  <c r="O7" i="31"/>
  <c r="O5" i="31"/>
  <c r="O6" i="31"/>
  <c r="Y30" i="31" l="1"/>
  <c r="Y12" i="31"/>
  <c r="Y68" i="31"/>
  <c r="P29" i="31"/>
  <c r="AI53" i="31"/>
  <c r="AI11" i="31"/>
  <c r="Y14" i="31"/>
  <c r="P95" i="31"/>
  <c r="Y70" i="31"/>
  <c r="P91" i="31"/>
  <c r="AI70" i="31"/>
  <c r="Y56" i="31"/>
  <c r="AI71" i="31"/>
  <c r="P87" i="31"/>
  <c r="P15" i="31"/>
  <c r="Y38" i="31"/>
  <c r="P52" i="31"/>
  <c r="Y71" i="31"/>
  <c r="AI91" i="31"/>
  <c r="P13" i="31"/>
  <c r="Y3" i="31"/>
  <c r="P5" i="31"/>
  <c r="AI68" i="31"/>
  <c r="AI61" i="31"/>
  <c r="AI7" i="31"/>
  <c r="AI94" i="31"/>
  <c r="Y16" i="31"/>
  <c r="P84" i="31"/>
  <c r="AI63" i="31"/>
  <c r="Y59" i="31"/>
  <c r="Y60" i="31"/>
  <c r="Y27" i="31"/>
  <c r="Y44" i="31"/>
  <c r="P27" i="31"/>
  <c r="P92" i="31"/>
  <c r="Y40" i="31"/>
  <c r="AI95" i="31"/>
  <c r="P12" i="31"/>
  <c r="AI3" i="31"/>
  <c r="Y54" i="31"/>
  <c r="P6" i="31"/>
  <c r="P7" i="31"/>
  <c r="AI69" i="31"/>
  <c r="AI43" i="31"/>
  <c r="Y43" i="31"/>
  <c r="Y53" i="31"/>
  <c r="Y62" i="31"/>
  <c r="P11" i="31"/>
  <c r="Y46" i="31"/>
  <c r="AI86" i="31"/>
  <c r="Y11" i="31"/>
  <c r="P96" i="31"/>
  <c r="P51" i="31"/>
  <c r="AI45" i="31"/>
  <c r="P54" i="31"/>
  <c r="AI60" i="31"/>
  <c r="AI84" i="31"/>
  <c r="AI15" i="31"/>
  <c r="P3" i="31"/>
  <c r="AI85" i="31"/>
  <c r="AI31" i="31"/>
  <c r="AI51" i="31"/>
  <c r="Y51" i="31"/>
  <c r="Y39" i="31"/>
  <c r="P53" i="31"/>
  <c r="Y29" i="31"/>
  <c r="P16" i="31"/>
  <c r="Y15" i="31"/>
  <c r="Y55" i="31"/>
  <c r="P30" i="31"/>
  <c r="Y5" i="31"/>
  <c r="AI5" i="31"/>
  <c r="AI47" i="31"/>
  <c r="AI59" i="31"/>
  <c r="Y45" i="31"/>
  <c r="P31" i="31"/>
  <c r="Y31" i="31"/>
  <c r="P14" i="31"/>
  <c r="Y67" i="31"/>
  <c r="AI87" i="31"/>
  <c r="P93" i="31"/>
  <c r="Y37" i="31"/>
  <c r="Y52" i="31"/>
  <c r="AI52" i="31"/>
  <c r="Y36" i="31"/>
  <c r="AI46" i="31"/>
  <c r="AI28" i="31"/>
  <c r="AI13" i="31"/>
  <c r="AI6" i="31"/>
  <c r="AI55" i="31"/>
  <c r="AI67" i="31"/>
  <c r="Y47" i="31"/>
  <c r="Y4" i="31"/>
  <c r="Y61" i="31"/>
  <c r="AI54" i="31"/>
  <c r="Y28" i="31"/>
  <c r="AI62" i="31"/>
  <c r="P86" i="31"/>
  <c r="Y69" i="31"/>
  <c r="P28" i="31"/>
  <c r="E157" i="30"/>
  <c r="D157" i="30"/>
  <c r="C157" i="30"/>
  <c r="B157" i="30"/>
  <c r="E156" i="30"/>
  <c r="D156" i="30"/>
  <c r="C156" i="30"/>
  <c r="B156" i="30"/>
  <c r="E155" i="30"/>
  <c r="D155" i="30"/>
  <c r="C155" i="30"/>
  <c r="B155" i="30"/>
  <c r="E154" i="30"/>
  <c r="D154" i="30"/>
  <c r="C154" i="30"/>
  <c r="B154" i="30"/>
  <c r="E153" i="30"/>
  <c r="D153" i="30"/>
  <c r="C153" i="30"/>
  <c r="B153" i="30"/>
  <c r="E152" i="30"/>
  <c r="D152" i="30"/>
  <c r="C152" i="30"/>
  <c r="B152" i="30"/>
  <c r="E139" i="30"/>
  <c r="D139" i="30"/>
  <c r="C139" i="30"/>
  <c r="B139" i="30"/>
  <c r="E138" i="30"/>
  <c r="D138" i="30"/>
  <c r="C138" i="30"/>
  <c r="B138" i="30"/>
  <c r="E137" i="30"/>
  <c r="D137" i="30"/>
  <c r="C137" i="30"/>
  <c r="B137" i="30"/>
  <c r="E136" i="30"/>
  <c r="D136" i="30"/>
  <c r="C136" i="30"/>
  <c r="B136" i="30"/>
  <c r="E135" i="30"/>
  <c r="D135" i="30"/>
  <c r="C135" i="30"/>
  <c r="B135" i="30"/>
  <c r="E134" i="30"/>
  <c r="D134" i="30"/>
  <c r="C134" i="30"/>
  <c r="B134" i="30"/>
  <c r="E127" i="30"/>
  <c r="D127" i="30"/>
  <c r="C127" i="30"/>
  <c r="B127" i="30"/>
  <c r="E126" i="30"/>
  <c r="D126" i="30"/>
  <c r="C126" i="30"/>
  <c r="B126" i="30"/>
  <c r="E125" i="30"/>
  <c r="D125" i="30"/>
  <c r="C125" i="30"/>
  <c r="B125" i="30"/>
  <c r="E124" i="30"/>
  <c r="D124" i="30"/>
  <c r="C124" i="30"/>
  <c r="B124" i="30"/>
  <c r="E123" i="30"/>
  <c r="F123" i="30" s="1"/>
  <c r="D123" i="30"/>
  <c r="C123" i="30"/>
  <c r="B123" i="30"/>
  <c r="E122" i="30"/>
  <c r="F122" i="30" s="1"/>
  <c r="D122" i="30"/>
  <c r="C122" i="30"/>
  <c r="B122" i="30"/>
  <c r="A122" i="30"/>
  <c r="E121" i="30"/>
  <c r="D121" i="30"/>
  <c r="C121" i="30"/>
  <c r="B121" i="30"/>
  <c r="E120" i="30"/>
  <c r="D120" i="30"/>
  <c r="C120" i="30"/>
  <c r="B120" i="30"/>
  <c r="E119" i="30"/>
  <c r="D119" i="30"/>
  <c r="C119" i="30"/>
  <c r="B119" i="30"/>
  <c r="E118" i="30"/>
  <c r="D118" i="30"/>
  <c r="C118" i="30"/>
  <c r="B118" i="30"/>
  <c r="E117" i="30"/>
  <c r="D117" i="30"/>
  <c r="C117" i="30"/>
  <c r="B117" i="30"/>
  <c r="E116" i="30"/>
  <c r="D116" i="30"/>
  <c r="C116" i="30"/>
  <c r="B116" i="30"/>
  <c r="E115" i="30"/>
  <c r="D115" i="30"/>
  <c r="C115" i="30"/>
  <c r="B115" i="30"/>
  <c r="E114" i="30"/>
  <c r="D114" i="30"/>
  <c r="C114" i="30"/>
  <c r="B114" i="30"/>
  <c r="E113" i="30"/>
  <c r="D113" i="30"/>
  <c r="C113" i="30"/>
  <c r="B113" i="30"/>
  <c r="E112" i="30"/>
  <c r="D112" i="30"/>
  <c r="C112" i="30"/>
  <c r="B112" i="30"/>
  <c r="E111" i="30"/>
  <c r="F111" i="30" s="1"/>
  <c r="D111" i="30"/>
  <c r="C111" i="30"/>
  <c r="B111" i="30"/>
  <c r="E110" i="30"/>
  <c r="F110" i="30" s="1"/>
  <c r="D110" i="30"/>
  <c r="C110" i="30"/>
  <c r="B110" i="30"/>
  <c r="A110" i="30"/>
  <c r="E103" i="30"/>
  <c r="D103" i="30"/>
  <c r="C103" i="30"/>
  <c r="B103" i="30"/>
  <c r="E102" i="30"/>
  <c r="D102" i="30"/>
  <c r="C102" i="30"/>
  <c r="B102" i="30"/>
  <c r="E101" i="30"/>
  <c r="D101" i="30"/>
  <c r="C101" i="30"/>
  <c r="B101" i="30"/>
  <c r="E100" i="30"/>
  <c r="D100" i="30"/>
  <c r="C100" i="30"/>
  <c r="B100" i="30"/>
  <c r="E99" i="30"/>
  <c r="D99" i="30"/>
  <c r="C99" i="30"/>
  <c r="B99" i="30"/>
  <c r="E98" i="30"/>
  <c r="D98" i="30"/>
  <c r="C98" i="30"/>
  <c r="B98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A26" i="30"/>
  <c r="F114" i="30" l="1"/>
  <c r="F28" i="30"/>
  <c r="F127" i="30"/>
  <c r="F115" i="30"/>
  <c r="F124" i="30"/>
  <c r="F125" i="30"/>
  <c r="F126" i="30"/>
  <c r="F26" i="30"/>
  <c r="F30" i="30"/>
  <c r="F112" i="30"/>
  <c r="F113" i="30"/>
  <c r="F27" i="30"/>
  <c r="F31" i="30"/>
  <c r="F29" i="30"/>
  <c r="E159" i="30" l="1"/>
  <c r="F159" i="30" s="1"/>
  <c r="D159" i="30"/>
  <c r="C159" i="30"/>
  <c r="B159" i="30"/>
  <c r="E158" i="30"/>
  <c r="F158" i="30" s="1"/>
  <c r="D158" i="30"/>
  <c r="C158" i="30"/>
  <c r="B158" i="30"/>
  <c r="A158" i="30"/>
  <c r="F154" i="30"/>
  <c r="F153" i="30"/>
  <c r="F152" i="30"/>
  <c r="A152" i="30"/>
  <c r="E151" i="30"/>
  <c r="D151" i="30"/>
  <c r="C151" i="30"/>
  <c r="B151" i="30"/>
  <c r="E148" i="30"/>
  <c r="D148" i="30"/>
  <c r="C148" i="30"/>
  <c r="B148" i="30"/>
  <c r="E147" i="30"/>
  <c r="F147" i="30" s="1"/>
  <c r="D147" i="30"/>
  <c r="C147" i="30"/>
  <c r="B147" i="30"/>
  <c r="E146" i="30"/>
  <c r="F146" i="30" s="1"/>
  <c r="D146" i="30"/>
  <c r="C146" i="30"/>
  <c r="B146" i="30"/>
  <c r="A146" i="30"/>
  <c r="E145" i="30"/>
  <c r="D145" i="30"/>
  <c r="C145" i="30"/>
  <c r="B145" i="30"/>
  <c r="E142" i="30"/>
  <c r="D142" i="30"/>
  <c r="C142" i="30"/>
  <c r="B142" i="30"/>
  <c r="E141" i="30"/>
  <c r="F141" i="30" s="1"/>
  <c r="D141" i="30"/>
  <c r="C141" i="30"/>
  <c r="B141" i="30"/>
  <c r="E140" i="30"/>
  <c r="F140" i="30" s="1"/>
  <c r="D140" i="30"/>
  <c r="C140" i="30"/>
  <c r="B140" i="30"/>
  <c r="A140" i="30"/>
  <c r="F136" i="30"/>
  <c r="F135" i="30"/>
  <c r="F134" i="30"/>
  <c r="A134" i="30"/>
  <c r="E133" i="30"/>
  <c r="D133" i="30"/>
  <c r="C133" i="30"/>
  <c r="B133" i="30"/>
  <c r="E130" i="30"/>
  <c r="D130" i="30"/>
  <c r="C130" i="30"/>
  <c r="B130" i="30"/>
  <c r="E129" i="30"/>
  <c r="F129" i="30" s="1"/>
  <c r="D129" i="30"/>
  <c r="C129" i="30"/>
  <c r="B129" i="30"/>
  <c r="E128" i="30"/>
  <c r="F128" i="30" s="1"/>
  <c r="D128" i="30"/>
  <c r="C128" i="30"/>
  <c r="B128" i="30"/>
  <c r="A128" i="30"/>
  <c r="F120" i="30"/>
  <c r="F117" i="30"/>
  <c r="F116" i="30"/>
  <c r="A116" i="30"/>
  <c r="E109" i="30"/>
  <c r="D109" i="30"/>
  <c r="C109" i="30"/>
  <c r="B109" i="30"/>
  <c r="E108" i="30"/>
  <c r="D108" i="30"/>
  <c r="C108" i="30"/>
  <c r="B108" i="30"/>
  <c r="E107" i="30"/>
  <c r="D107" i="30"/>
  <c r="C107" i="30"/>
  <c r="B107" i="30"/>
  <c r="E106" i="30"/>
  <c r="D106" i="30"/>
  <c r="C106" i="30"/>
  <c r="B106" i="30"/>
  <c r="E105" i="30"/>
  <c r="F105" i="30" s="1"/>
  <c r="D105" i="30"/>
  <c r="C105" i="30"/>
  <c r="B105" i="30"/>
  <c r="E104" i="30"/>
  <c r="F104" i="30" s="1"/>
  <c r="D104" i="30"/>
  <c r="C104" i="30"/>
  <c r="B104" i="30"/>
  <c r="A104" i="30"/>
  <c r="F99" i="30"/>
  <c r="F98" i="30"/>
  <c r="A98" i="30"/>
  <c r="E94" i="30"/>
  <c r="D94" i="30"/>
  <c r="C94" i="30"/>
  <c r="B94" i="30"/>
  <c r="E93" i="30"/>
  <c r="F93" i="30" s="1"/>
  <c r="D93" i="30"/>
  <c r="C93" i="30"/>
  <c r="B93" i="30"/>
  <c r="E92" i="30"/>
  <c r="F92" i="30" s="1"/>
  <c r="D92" i="30"/>
  <c r="C92" i="30"/>
  <c r="B92" i="30"/>
  <c r="A92" i="30"/>
  <c r="E91" i="30"/>
  <c r="D91" i="30"/>
  <c r="C91" i="30"/>
  <c r="B91" i="30"/>
  <c r="E87" i="30"/>
  <c r="F87" i="30" s="1"/>
  <c r="D87" i="30"/>
  <c r="C87" i="30"/>
  <c r="B87" i="30"/>
  <c r="E86" i="30"/>
  <c r="F86" i="30" s="1"/>
  <c r="D86" i="30"/>
  <c r="C86" i="30"/>
  <c r="B86" i="30"/>
  <c r="A86" i="30"/>
  <c r="D79" i="30"/>
  <c r="C79" i="30"/>
  <c r="B79" i="30"/>
  <c r="D72" i="30"/>
  <c r="C72" i="30"/>
  <c r="B72" i="30"/>
  <c r="D67" i="30"/>
  <c r="C67" i="30"/>
  <c r="B67" i="30"/>
  <c r="D64" i="30"/>
  <c r="C64" i="30"/>
  <c r="B64" i="30"/>
  <c r="D61" i="30"/>
  <c r="C61" i="30"/>
  <c r="B61" i="30"/>
  <c r="D55" i="30"/>
  <c r="C55" i="30"/>
  <c r="B55" i="30"/>
  <c r="D48" i="30"/>
  <c r="C48" i="30"/>
  <c r="B48" i="30"/>
  <c r="D37" i="30"/>
  <c r="C37" i="30"/>
  <c r="B37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A20" i="30"/>
  <c r="D19" i="30"/>
  <c r="C19" i="30"/>
  <c r="B19" i="30"/>
  <c r="D7" i="30"/>
  <c r="C7" i="30"/>
  <c r="B7" i="30"/>
  <c r="E96" i="30"/>
  <c r="D96" i="30"/>
  <c r="C96" i="30"/>
  <c r="B96" i="30"/>
  <c r="D82" i="30"/>
  <c r="C82" i="30"/>
  <c r="B82" i="30"/>
  <c r="A82" i="30"/>
  <c r="D9" i="30"/>
  <c r="C9" i="30"/>
  <c r="B9" i="30"/>
  <c r="E161" i="30"/>
  <c r="D161" i="30"/>
  <c r="C161" i="30"/>
  <c r="B161" i="30"/>
  <c r="D40" i="30"/>
  <c r="C40" i="30"/>
  <c r="B40" i="30"/>
  <c r="D85" i="30"/>
  <c r="C85" i="30"/>
  <c r="B85" i="30"/>
  <c r="A85" i="30"/>
  <c r="F100" i="30"/>
  <c r="D14" i="30"/>
  <c r="C14" i="30"/>
  <c r="B14" i="30"/>
  <c r="A14" i="30"/>
  <c r="D8" i="30"/>
  <c r="C8" i="30"/>
  <c r="B8" i="30"/>
  <c r="A8" i="30"/>
  <c r="D43" i="30"/>
  <c r="C43" i="30"/>
  <c r="B43" i="30"/>
  <c r="E160" i="30"/>
  <c r="D160" i="30"/>
  <c r="C160" i="30"/>
  <c r="B160" i="30"/>
  <c r="F156" i="30"/>
  <c r="F101" i="30"/>
  <c r="D76" i="30"/>
  <c r="C76" i="30"/>
  <c r="B76" i="30"/>
  <c r="F118" i="30"/>
  <c r="D77" i="30"/>
  <c r="C77" i="30"/>
  <c r="B77" i="30"/>
  <c r="D69" i="30"/>
  <c r="C69" i="30"/>
  <c r="B69" i="30"/>
  <c r="E132" i="30"/>
  <c r="D132" i="30"/>
  <c r="C132" i="30"/>
  <c r="B132" i="30"/>
  <c r="E95" i="30"/>
  <c r="D95" i="30"/>
  <c r="C95" i="30"/>
  <c r="B95" i="30"/>
  <c r="D68" i="30"/>
  <c r="C68" i="30"/>
  <c r="B68" i="30"/>
  <c r="A68" i="30"/>
  <c r="E97" i="30"/>
  <c r="D97" i="30"/>
  <c r="C97" i="30"/>
  <c r="B97" i="30"/>
  <c r="D45" i="30"/>
  <c r="C45" i="30"/>
  <c r="B45" i="30"/>
  <c r="D84" i="30"/>
  <c r="C84" i="30"/>
  <c r="B84" i="30"/>
  <c r="A84" i="30"/>
  <c r="D46" i="30"/>
  <c r="C46" i="30"/>
  <c r="B46" i="30"/>
  <c r="D10" i="30"/>
  <c r="C10" i="30"/>
  <c r="B10" i="30"/>
  <c r="D4" i="30"/>
  <c r="C4" i="30"/>
  <c r="B4" i="30"/>
  <c r="D70" i="30"/>
  <c r="C70" i="30"/>
  <c r="B70" i="30"/>
  <c r="D74" i="30"/>
  <c r="C74" i="30"/>
  <c r="B74" i="30"/>
  <c r="A74" i="30"/>
  <c r="D5" i="30"/>
  <c r="C5" i="30"/>
  <c r="B5" i="30"/>
  <c r="D35" i="30"/>
  <c r="C35" i="30"/>
  <c r="B35" i="30"/>
  <c r="D34" i="30"/>
  <c r="C34" i="30"/>
  <c r="B34" i="30"/>
  <c r="D78" i="30"/>
  <c r="C78" i="30"/>
  <c r="B78" i="30"/>
  <c r="D32" i="30"/>
  <c r="C32" i="30"/>
  <c r="B32" i="30"/>
  <c r="A32" i="30"/>
  <c r="D12" i="30"/>
  <c r="C12" i="30"/>
  <c r="B12" i="30"/>
  <c r="D75" i="30"/>
  <c r="C75" i="30"/>
  <c r="B75" i="30"/>
  <c r="D33" i="30"/>
  <c r="C33" i="30"/>
  <c r="B33" i="30"/>
  <c r="D83" i="30"/>
  <c r="C83" i="30"/>
  <c r="B83" i="30"/>
  <c r="A83" i="30"/>
  <c r="E90" i="30"/>
  <c r="D90" i="30"/>
  <c r="C90" i="30"/>
  <c r="B90" i="30"/>
  <c r="D63" i="30"/>
  <c r="C63" i="30"/>
  <c r="B63" i="30"/>
  <c r="F121" i="30"/>
  <c r="D80" i="30"/>
  <c r="C80" i="30"/>
  <c r="B80" i="30"/>
  <c r="A80" i="30"/>
  <c r="D71" i="30"/>
  <c r="C71" i="30"/>
  <c r="B71" i="30"/>
  <c r="D81" i="30"/>
  <c r="C81" i="30"/>
  <c r="B81" i="30"/>
  <c r="A81" i="30"/>
  <c r="D73" i="30"/>
  <c r="C73" i="30"/>
  <c r="B73" i="30"/>
  <c r="E150" i="30"/>
  <c r="D150" i="30"/>
  <c r="C150" i="30"/>
  <c r="B150" i="30"/>
  <c r="D66" i="30"/>
  <c r="C66" i="30"/>
  <c r="B66" i="30"/>
  <c r="F119" i="30"/>
  <c r="D62" i="30"/>
  <c r="C62" i="30"/>
  <c r="B62" i="30"/>
  <c r="A62" i="30"/>
  <c r="E89" i="30"/>
  <c r="D89" i="30"/>
  <c r="C89" i="30"/>
  <c r="B89" i="30"/>
  <c r="D11" i="30"/>
  <c r="C11" i="30"/>
  <c r="B11" i="30"/>
  <c r="D44" i="30"/>
  <c r="C44" i="30"/>
  <c r="B44" i="30"/>
  <c r="A44" i="30"/>
  <c r="D6" i="30"/>
  <c r="C6" i="30"/>
  <c r="B6" i="30"/>
  <c r="D54" i="30"/>
  <c r="C54" i="30"/>
  <c r="B54" i="30"/>
  <c r="D49" i="30"/>
  <c r="C49" i="30"/>
  <c r="B49" i="30"/>
  <c r="D65" i="30"/>
  <c r="C65" i="30"/>
  <c r="B65" i="30"/>
  <c r="D52" i="30"/>
  <c r="C52" i="30"/>
  <c r="B52" i="30"/>
  <c r="D2" i="30"/>
  <c r="C2" i="30"/>
  <c r="B2" i="30"/>
  <c r="A2" i="30"/>
  <c r="D53" i="30"/>
  <c r="C53" i="30"/>
  <c r="B53" i="30"/>
  <c r="D36" i="30"/>
  <c r="C36" i="30"/>
  <c r="B36" i="30"/>
  <c r="F155" i="30"/>
  <c r="D50" i="30"/>
  <c r="C50" i="30"/>
  <c r="B50" i="30"/>
  <c r="A50" i="30"/>
  <c r="D13" i="30"/>
  <c r="C13" i="30"/>
  <c r="B13" i="30"/>
  <c r="D58" i="30"/>
  <c r="C58" i="30"/>
  <c r="B58" i="30"/>
  <c r="D3" i="30"/>
  <c r="C3" i="30"/>
  <c r="B3" i="30"/>
  <c r="E131" i="30"/>
  <c r="D131" i="30"/>
  <c r="C131" i="30"/>
  <c r="B131" i="30"/>
  <c r="D38" i="30"/>
  <c r="C38" i="30"/>
  <c r="B38" i="30"/>
  <c r="A38" i="30"/>
  <c r="D39" i="30"/>
  <c r="C39" i="30"/>
  <c r="B39" i="30"/>
  <c r="D56" i="30"/>
  <c r="C56" i="30"/>
  <c r="B56" i="30"/>
  <c r="A56" i="30"/>
  <c r="D51" i="30"/>
  <c r="C51" i="30"/>
  <c r="B51" i="30"/>
  <c r="D47" i="30"/>
  <c r="C47" i="30"/>
  <c r="B47" i="30"/>
  <c r="D42" i="30"/>
  <c r="C42" i="30"/>
  <c r="B42" i="30"/>
  <c r="D60" i="30"/>
  <c r="C60" i="30"/>
  <c r="B60" i="30"/>
  <c r="D57" i="30"/>
  <c r="C57" i="30"/>
  <c r="B57" i="30"/>
  <c r="D41" i="30"/>
  <c r="C41" i="30"/>
  <c r="B41" i="30"/>
  <c r="D15" i="30"/>
  <c r="C15" i="30"/>
  <c r="B15" i="30"/>
  <c r="F137" i="30"/>
  <c r="E163" i="30"/>
  <c r="D163" i="30"/>
  <c r="C163" i="30"/>
  <c r="B163" i="30"/>
  <c r="D16" i="30"/>
  <c r="C16" i="30"/>
  <c r="B16" i="30"/>
  <c r="E143" i="30"/>
  <c r="D143" i="30"/>
  <c r="C143" i="30"/>
  <c r="B143" i="30"/>
  <c r="D17" i="30"/>
  <c r="C17" i="30"/>
  <c r="B17" i="30"/>
  <c r="E149" i="30"/>
  <c r="D149" i="30"/>
  <c r="C149" i="30"/>
  <c r="B149" i="30"/>
  <c r="E162" i="30"/>
  <c r="D162" i="30"/>
  <c r="C162" i="30"/>
  <c r="B162" i="30"/>
  <c r="F102" i="30"/>
  <c r="E144" i="30"/>
  <c r="D144" i="30"/>
  <c r="C144" i="30"/>
  <c r="B144" i="30"/>
  <c r="D59" i="30"/>
  <c r="C59" i="30"/>
  <c r="B59" i="30"/>
  <c r="E88" i="30"/>
  <c r="D88" i="30"/>
  <c r="C88" i="30"/>
  <c r="B88" i="30"/>
  <c r="D18" i="30"/>
  <c r="C18" i="30"/>
  <c r="B18" i="30"/>
  <c r="F157" i="30"/>
  <c r="F139" i="30"/>
  <c r="F103" i="30"/>
  <c r="F138" i="30"/>
  <c r="E157" i="29"/>
  <c r="F157" i="29" s="1"/>
  <c r="D157" i="29"/>
  <c r="C157" i="29"/>
  <c r="B157" i="29"/>
  <c r="E156" i="29"/>
  <c r="F156" i="29" s="1"/>
  <c r="D156" i="29"/>
  <c r="C156" i="29"/>
  <c r="B156" i="29"/>
  <c r="E155" i="29"/>
  <c r="F155" i="29" s="1"/>
  <c r="D155" i="29"/>
  <c r="C155" i="29"/>
  <c r="B155" i="29"/>
  <c r="E154" i="29"/>
  <c r="F154" i="29" s="1"/>
  <c r="D154" i="29"/>
  <c r="C154" i="29"/>
  <c r="B154" i="29"/>
  <c r="E153" i="29"/>
  <c r="D153" i="29"/>
  <c r="C153" i="29"/>
  <c r="B153" i="29"/>
  <c r="E152" i="29"/>
  <c r="D152" i="29"/>
  <c r="C152" i="29"/>
  <c r="B152" i="29"/>
  <c r="A152" i="29"/>
  <c r="F151" i="29"/>
  <c r="D151" i="29"/>
  <c r="C151" i="29"/>
  <c r="B151" i="29"/>
  <c r="F150" i="29"/>
  <c r="D150" i="29"/>
  <c r="C150" i="29"/>
  <c r="B150" i="29"/>
  <c r="F149" i="29"/>
  <c r="D149" i="29"/>
  <c r="C149" i="29"/>
  <c r="B149" i="29"/>
  <c r="F148" i="29"/>
  <c r="D148" i="29"/>
  <c r="C148" i="29"/>
  <c r="B148" i="29"/>
  <c r="F147" i="29"/>
  <c r="D147" i="29"/>
  <c r="C147" i="29"/>
  <c r="B147" i="29"/>
  <c r="F146" i="29"/>
  <c r="D146" i="29"/>
  <c r="C146" i="29"/>
  <c r="B146" i="29"/>
  <c r="A146" i="29"/>
  <c r="F145" i="29"/>
  <c r="D145" i="29"/>
  <c r="C145" i="29"/>
  <c r="B145" i="29"/>
  <c r="E144" i="29"/>
  <c r="F144" i="29" s="1"/>
  <c r="D144" i="29"/>
  <c r="C144" i="29"/>
  <c r="B144" i="29"/>
  <c r="E143" i="29"/>
  <c r="F143" i="29" s="1"/>
  <c r="D143" i="29"/>
  <c r="C143" i="29"/>
  <c r="B143" i="29"/>
  <c r="E142" i="29"/>
  <c r="D142" i="29"/>
  <c r="C142" i="29"/>
  <c r="B142" i="29"/>
  <c r="E141" i="29"/>
  <c r="D141" i="29"/>
  <c r="C141" i="29"/>
  <c r="B141" i="29"/>
  <c r="E140" i="29"/>
  <c r="D140" i="29"/>
  <c r="C140" i="29"/>
  <c r="B140" i="29"/>
  <c r="A140" i="29"/>
  <c r="E139" i="29"/>
  <c r="F139" i="29" s="1"/>
  <c r="D139" i="29"/>
  <c r="C139" i="29"/>
  <c r="B139" i="29"/>
  <c r="E138" i="29"/>
  <c r="F138" i="29" s="1"/>
  <c r="D138" i="29"/>
  <c r="C138" i="29"/>
  <c r="B138" i="29"/>
  <c r="E137" i="29"/>
  <c r="F137" i="29" s="1"/>
  <c r="D137" i="29"/>
  <c r="C137" i="29"/>
  <c r="B137" i="29"/>
  <c r="E136" i="29"/>
  <c r="D136" i="29"/>
  <c r="C136" i="29"/>
  <c r="B136" i="29"/>
  <c r="E135" i="29"/>
  <c r="D135" i="29"/>
  <c r="C135" i="29"/>
  <c r="B135" i="29"/>
  <c r="E134" i="29"/>
  <c r="D134" i="29"/>
  <c r="C134" i="29"/>
  <c r="B134" i="29"/>
  <c r="A134" i="29"/>
  <c r="F133" i="29"/>
  <c r="D133" i="29"/>
  <c r="C133" i="29"/>
  <c r="B133" i="29"/>
  <c r="F132" i="29"/>
  <c r="D132" i="29"/>
  <c r="C132" i="29"/>
  <c r="B132" i="29"/>
  <c r="F131" i="29"/>
  <c r="D131" i="29"/>
  <c r="C131" i="29"/>
  <c r="B131" i="29"/>
  <c r="F130" i="29"/>
  <c r="D130" i="29"/>
  <c r="C130" i="29"/>
  <c r="B130" i="29"/>
  <c r="F129" i="29"/>
  <c r="D129" i="29"/>
  <c r="C129" i="29"/>
  <c r="B129" i="29"/>
  <c r="F128" i="29"/>
  <c r="D128" i="29"/>
  <c r="C128" i="29"/>
  <c r="B128" i="29"/>
  <c r="A128" i="29"/>
  <c r="E127" i="29"/>
  <c r="F127" i="29" s="1"/>
  <c r="D127" i="29"/>
  <c r="C127" i="29"/>
  <c r="B127" i="29"/>
  <c r="E126" i="29"/>
  <c r="F126" i="29" s="1"/>
  <c r="D126" i="29"/>
  <c r="C126" i="29"/>
  <c r="B126" i="29"/>
  <c r="E125" i="29"/>
  <c r="F125" i="29" s="1"/>
  <c r="D125" i="29"/>
  <c r="C125" i="29"/>
  <c r="B125" i="29"/>
  <c r="E124" i="29"/>
  <c r="F124" i="29" s="1"/>
  <c r="D124" i="29"/>
  <c r="C124" i="29"/>
  <c r="B124" i="29"/>
  <c r="E123" i="29"/>
  <c r="D123" i="29"/>
  <c r="C123" i="29"/>
  <c r="B123" i="29"/>
  <c r="E122" i="29"/>
  <c r="F122" i="29" s="1"/>
  <c r="D122" i="29"/>
  <c r="C122" i="29"/>
  <c r="B122" i="29"/>
  <c r="A122" i="29"/>
  <c r="E121" i="29"/>
  <c r="F121" i="29" s="1"/>
  <c r="D121" i="29"/>
  <c r="C121" i="29"/>
  <c r="B121" i="29"/>
  <c r="E120" i="29"/>
  <c r="F120" i="29" s="1"/>
  <c r="D120" i="29"/>
  <c r="C120" i="29"/>
  <c r="B120" i="29"/>
  <c r="E119" i="29"/>
  <c r="F119" i="29" s="1"/>
  <c r="D119" i="29"/>
  <c r="C119" i="29"/>
  <c r="B119" i="29"/>
  <c r="E118" i="29"/>
  <c r="F118" i="29" s="1"/>
  <c r="D118" i="29"/>
  <c r="C118" i="29"/>
  <c r="B118" i="29"/>
  <c r="E117" i="29"/>
  <c r="D117" i="29"/>
  <c r="C117" i="29"/>
  <c r="B117" i="29"/>
  <c r="E116" i="29"/>
  <c r="D116" i="29"/>
  <c r="C116" i="29"/>
  <c r="B116" i="29"/>
  <c r="A116" i="29"/>
  <c r="E115" i="29"/>
  <c r="F115" i="29" s="1"/>
  <c r="D115" i="29"/>
  <c r="C115" i="29"/>
  <c r="B115" i="29"/>
  <c r="E114" i="29"/>
  <c r="F114" i="29" s="1"/>
  <c r="D114" i="29"/>
  <c r="C114" i="29"/>
  <c r="B114" i="29"/>
  <c r="E113" i="29"/>
  <c r="F113" i="29" s="1"/>
  <c r="D113" i="29"/>
  <c r="C113" i="29"/>
  <c r="B113" i="29"/>
  <c r="E112" i="29"/>
  <c r="F112" i="29" s="1"/>
  <c r="D112" i="29"/>
  <c r="C112" i="29"/>
  <c r="B112" i="29"/>
  <c r="E111" i="29"/>
  <c r="F111" i="29" s="1"/>
  <c r="D111" i="29"/>
  <c r="C111" i="29"/>
  <c r="B111" i="29"/>
  <c r="E110" i="29"/>
  <c r="F110" i="29" s="1"/>
  <c r="D110" i="29"/>
  <c r="C110" i="29"/>
  <c r="B110" i="29"/>
  <c r="A110" i="29"/>
  <c r="E109" i="29"/>
  <c r="F109" i="29" s="1"/>
  <c r="D109" i="29"/>
  <c r="C109" i="29"/>
  <c r="B109" i="29"/>
  <c r="E108" i="29"/>
  <c r="F108" i="29" s="1"/>
  <c r="D108" i="29"/>
  <c r="C108" i="29"/>
  <c r="B108" i="29"/>
  <c r="E107" i="29"/>
  <c r="F107" i="29" s="1"/>
  <c r="D107" i="29"/>
  <c r="C107" i="29"/>
  <c r="B107" i="29"/>
  <c r="E106" i="29"/>
  <c r="F106" i="29" s="1"/>
  <c r="D106" i="29"/>
  <c r="C106" i="29"/>
  <c r="B106" i="29"/>
  <c r="E105" i="29"/>
  <c r="D105" i="29"/>
  <c r="C105" i="29"/>
  <c r="B105" i="29"/>
  <c r="E104" i="29"/>
  <c r="D104" i="29"/>
  <c r="C104" i="29"/>
  <c r="B104" i="29"/>
  <c r="A104" i="29"/>
  <c r="E103" i="29"/>
  <c r="F103" i="29" s="1"/>
  <c r="D103" i="29"/>
  <c r="C103" i="29"/>
  <c r="B103" i="29"/>
  <c r="E102" i="29"/>
  <c r="F102" i="29" s="1"/>
  <c r="D102" i="29"/>
  <c r="C102" i="29"/>
  <c r="B102" i="29"/>
  <c r="E101" i="29"/>
  <c r="F101" i="29" s="1"/>
  <c r="D101" i="29"/>
  <c r="C101" i="29"/>
  <c r="B101" i="29"/>
  <c r="E100" i="29"/>
  <c r="F100" i="29" s="1"/>
  <c r="D100" i="29"/>
  <c r="C100" i="29"/>
  <c r="B100" i="29"/>
  <c r="E99" i="29"/>
  <c r="D99" i="29"/>
  <c r="C99" i="29"/>
  <c r="B99" i="29"/>
  <c r="E98" i="29"/>
  <c r="D98" i="29"/>
  <c r="C98" i="29"/>
  <c r="B98" i="29"/>
  <c r="A98" i="29"/>
  <c r="F97" i="29"/>
  <c r="D97" i="29"/>
  <c r="C97" i="29"/>
  <c r="B97" i="29"/>
  <c r="F96" i="29"/>
  <c r="D96" i="29"/>
  <c r="C96" i="29"/>
  <c r="B96" i="29"/>
  <c r="F95" i="29"/>
  <c r="D95" i="29"/>
  <c r="C95" i="29"/>
  <c r="B95" i="29"/>
  <c r="F94" i="29"/>
  <c r="D94" i="29"/>
  <c r="C94" i="29"/>
  <c r="B94" i="29"/>
  <c r="F93" i="29"/>
  <c r="D93" i="29"/>
  <c r="C93" i="29"/>
  <c r="B93" i="29"/>
  <c r="F92" i="29"/>
  <c r="D92" i="29"/>
  <c r="C92" i="29"/>
  <c r="B92" i="29"/>
  <c r="A92" i="29"/>
  <c r="F91" i="29"/>
  <c r="D91" i="29"/>
  <c r="C91" i="29"/>
  <c r="B91" i="29"/>
  <c r="E90" i="29"/>
  <c r="F90" i="29" s="1"/>
  <c r="D90" i="29"/>
  <c r="C90" i="29"/>
  <c r="B90" i="29"/>
  <c r="E89" i="29"/>
  <c r="D89" i="29"/>
  <c r="C89" i="29"/>
  <c r="B89" i="29"/>
  <c r="E88" i="29"/>
  <c r="D88" i="29"/>
  <c r="C88" i="29"/>
  <c r="B88" i="29"/>
  <c r="E87" i="29"/>
  <c r="D87" i="29"/>
  <c r="C87" i="29"/>
  <c r="B87" i="29"/>
  <c r="E86" i="29"/>
  <c r="D86" i="29"/>
  <c r="C86" i="29"/>
  <c r="B86" i="29"/>
  <c r="A86" i="29"/>
  <c r="E85" i="29"/>
  <c r="F85" i="29" s="1"/>
  <c r="D85" i="29"/>
  <c r="C85" i="29"/>
  <c r="B85" i="29"/>
  <c r="E84" i="29"/>
  <c r="F84" i="29" s="1"/>
  <c r="D84" i="29"/>
  <c r="C84" i="29"/>
  <c r="B84" i="29"/>
  <c r="E83" i="29"/>
  <c r="F83" i="29" s="1"/>
  <c r="D83" i="29"/>
  <c r="C83" i="29"/>
  <c r="B83" i="29"/>
  <c r="E82" i="29"/>
  <c r="D82" i="29"/>
  <c r="C82" i="29"/>
  <c r="B82" i="29"/>
  <c r="E81" i="29"/>
  <c r="D81" i="29"/>
  <c r="C81" i="29"/>
  <c r="B81" i="29"/>
  <c r="E80" i="29"/>
  <c r="D80" i="29"/>
  <c r="C80" i="29"/>
  <c r="B80" i="29"/>
  <c r="A80" i="29"/>
  <c r="D79" i="29"/>
  <c r="C79" i="29"/>
  <c r="B79" i="29"/>
  <c r="A79" i="29"/>
  <c r="D78" i="29"/>
  <c r="C78" i="29"/>
  <c r="B78" i="29"/>
  <c r="A78" i="29"/>
  <c r="D77" i="29"/>
  <c r="C77" i="29"/>
  <c r="B77" i="29"/>
  <c r="A77" i="29"/>
  <c r="D76" i="29"/>
  <c r="C76" i="29"/>
  <c r="B76" i="29"/>
  <c r="A76" i="29"/>
  <c r="D75" i="29"/>
  <c r="C75" i="29"/>
  <c r="B75" i="29"/>
  <c r="A75" i="29"/>
  <c r="D74" i="29"/>
  <c r="C74" i="29"/>
  <c r="B74" i="29"/>
  <c r="A74" i="29"/>
  <c r="D73" i="29"/>
  <c r="C73" i="29"/>
  <c r="B73" i="29"/>
  <c r="D72" i="29"/>
  <c r="C72" i="29"/>
  <c r="B72" i="29"/>
  <c r="D71" i="29"/>
  <c r="C71" i="29"/>
  <c r="B71" i="29"/>
  <c r="D70" i="29"/>
  <c r="C70" i="29"/>
  <c r="B70" i="29"/>
  <c r="D69" i="29"/>
  <c r="C69" i="29"/>
  <c r="B69" i="29"/>
  <c r="D68" i="29"/>
  <c r="C68" i="29"/>
  <c r="B68" i="29"/>
  <c r="A68" i="29"/>
  <c r="D67" i="29"/>
  <c r="C67" i="29"/>
  <c r="B67" i="29"/>
  <c r="A67" i="29"/>
  <c r="A66" i="29"/>
  <c r="A65" i="29"/>
  <c r="A64" i="29"/>
  <c r="A63" i="29"/>
  <c r="B62" i="29"/>
  <c r="A62" i="29"/>
  <c r="D61" i="29"/>
  <c r="C61" i="29"/>
  <c r="F61" i="29" s="1"/>
  <c r="B61" i="29"/>
  <c r="A61" i="29"/>
  <c r="A60" i="29"/>
  <c r="F59" i="29"/>
  <c r="A59" i="29"/>
  <c r="A58" i="29"/>
  <c r="A57" i="29"/>
  <c r="B56" i="29"/>
  <c r="A56" i="29"/>
  <c r="D55" i="29"/>
  <c r="C55" i="29"/>
  <c r="B55" i="29"/>
  <c r="D54" i="29"/>
  <c r="C54" i="29"/>
  <c r="F54" i="29" s="1"/>
  <c r="B54" i="29"/>
  <c r="D53" i="29"/>
  <c r="C53" i="29"/>
  <c r="B53" i="29"/>
  <c r="D52" i="29"/>
  <c r="C52" i="29"/>
  <c r="B52" i="29"/>
  <c r="D51" i="29"/>
  <c r="C51" i="29"/>
  <c r="B51" i="29"/>
  <c r="D50" i="29"/>
  <c r="C50" i="29"/>
  <c r="B50" i="29"/>
  <c r="A50" i="29"/>
  <c r="D49" i="29"/>
  <c r="C49" i="29"/>
  <c r="B49" i="29"/>
  <c r="A49" i="29"/>
  <c r="D48" i="29"/>
  <c r="C48" i="29"/>
  <c r="B48" i="29"/>
  <c r="A48" i="29"/>
  <c r="D47" i="29"/>
  <c r="C47" i="29"/>
  <c r="F47" i="29" s="1"/>
  <c r="B47" i="29"/>
  <c r="A47" i="29"/>
  <c r="D46" i="29"/>
  <c r="C46" i="29"/>
  <c r="B46" i="29"/>
  <c r="A46" i="29"/>
  <c r="D45" i="29"/>
  <c r="C45" i="29"/>
  <c r="F45" i="29" s="1"/>
  <c r="B45" i="29"/>
  <c r="A45" i="29"/>
  <c r="D44" i="29"/>
  <c r="C44" i="29"/>
  <c r="B44" i="29"/>
  <c r="A44" i="29"/>
  <c r="D43" i="29"/>
  <c r="C43" i="29"/>
  <c r="F43" i="29" s="1"/>
  <c r="B43" i="29"/>
  <c r="A43" i="29"/>
  <c r="D42" i="29"/>
  <c r="C42" i="29"/>
  <c r="B42" i="29"/>
  <c r="A42" i="29"/>
  <c r="D41" i="29"/>
  <c r="C41" i="29"/>
  <c r="F41" i="29" s="1"/>
  <c r="B41" i="29"/>
  <c r="A41" i="29"/>
  <c r="D40" i="29"/>
  <c r="C40" i="29"/>
  <c r="B40" i="29"/>
  <c r="A40" i="29"/>
  <c r="D39" i="29"/>
  <c r="C39" i="29"/>
  <c r="B39" i="29"/>
  <c r="A39" i="29"/>
  <c r="D38" i="29"/>
  <c r="C38" i="29"/>
  <c r="B38" i="29"/>
  <c r="A38" i="29"/>
  <c r="D37" i="29"/>
  <c r="C37" i="29"/>
  <c r="B37" i="29"/>
  <c r="A37" i="29"/>
  <c r="D36" i="29"/>
  <c r="C36" i="29"/>
  <c r="B36" i="29"/>
  <c r="A36" i="29"/>
  <c r="D35" i="29"/>
  <c r="C35" i="29"/>
  <c r="B35" i="29"/>
  <c r="A35" i="29"/>
  <c r="D34" i="29"/>
  <c r="C34" i="29"/>
  <c r="B34" i="29"/>
  <c r="A34" i="29"/>
  <c r="D33" i="29"/>
  <c r="C33" i="29"/>
  <c r="F33" i="29" s="1"/>
  <c r="B33" i="29"/>
  <c r="A33" i="29"/>
  <c r="D32" i="29"/>
  <c r="C32" i="29"/>
  <c r="B32" i="29"/>
  <c r="A32" i="29"/>
  <c r="D31" i="29"/>
  <c r="C31" i="29"/>
  <c r="B31" i="29"/>
  <c r="A31" i="29"/>
  <c r="D30" i="29"/>
  <c r="C30" i="29"/>
  <c r="B30" i="29"/>
  <c r="A30" i="29"/>
  <c r="D29" i="29"/>
  <c r="C29" i="29"/>
  <c r="B29" i="29"/>
  <c r="A29" i="29"/>
  <c r="D28" i="29"/>
  <c r="C28" i="29"/>
  <c r="B28" i="29"/>
  <c r="A28" i="29"/>
  <c r="D27" i="29"/>
  <c r="C27" i="29"/>
  <c r="B27" i="29"/>
  <c r="A27" i="29"/>
  <c r="D26" i="29"/>
  <c r="C26" i="29"/>
  <c r="B26" i="29"/>
  <c r="A26" i="29"/>
  <c r="D25" i="29"/>
  <c r="C25" i="29"/>
  <c r="D24" i="29"/>
  <c r="C24" i="29"/>
  <c r="D23" i="29"/>
  <c r="C23" i="29"/>
  <c r="F23" i="29" s="1"/>
  <c r="D22" i="29"/>
  <c r="C22" i="29"/>
  <c r="D21" i="29"/>
  <c r="C21" i="29"/>
  <c r="D20" i="29"/>
  <c r="C20" i="29"/>
  <c r="B20" i="29"/>
  <c r="A20" i="29"/>
  <c r="D19" i="29"/>
  <c r="C19" i="29"/>
  <c r="F18" i="29"/>
  <c r="B14" i="29"/>
  <c r="A14" i="29"/>
  <c r="B8" i="29"/>
  <c r="A8" i="29"/>
  <c r="F3" i="29"/>
  <c r="B2" i="29"/>
  <c r="A2" i="29"/>
  <c r="I69" i="16"/>
  <c r="H69" i="16"/>
  <c r="G69" i="16"/>
  <c r="F69" i="16"/>
  <c r="I68" i="16"/>
  <c r="H68" i="16"/>
  <c r="G68" i="16"/>
  <c r="F68" i="16"/>
  <c r="I67" i="16"/>
  <c r="H67" i="16"/>
  <c r="G67" i="16"/>
  <c r="F67" i="16"/>
  <c r="I66" i="16"/>
  <c r="H66" i="16"/>
  <c r="G66" i="16"/>
  <c r="F66" i="16"/>
  <c r="I65" i="16"/>
  <c r="H65" i="16"/>
  <c r="G65" i="16"/>
  <c r="F65" i="16"/>
  <c r="I64" i="16"/>
  <c r="H64" i="16"/>
  <c r="G64" i="16"/>
  <c r="F64" i="16"/>
  <c r="A64" i="16"/>
  <c r="A65" i="16" s="1"/>
  <c r="A66" i="16" s="1"/>
  <c r="I63" i="16"/>
  <c r="H63" i="16"/>
  <c r="G63" i="16"/>
  <c r="F63" i="16"/>
  <c r="AC58" i="16"/>
  <c r="AB58" i="16"/>
  <c r="AA58" i="16"/>
  <c r="Z58" i="16"/>
  <c r="S58" i="16"/>
  <c r="R58" i="16"/>
  <c r="Q58" i="16"/>
  <c r="P58" i="16"/>
  <c r="I58" i="16"/>
  <c r="H58" i="16"/>
  <c r="G58" i="16"/>
  <c r="F58" i="16"/>
  <c r="AC57" i="16"/>
  <c r="AB57" i="16"/>
  <c r="AA57" i="16"/>
  <c r="Z57" i="16"/>
  <c r="S57" i="16"/>
  <c r="R57" i="16"/>
  <c r="Q57" i="16"/>
  <c r="P57" i="16"/>
  <c r="I57" i="16"/>
  <c r="H57" i="16"/>
  <c r="G57" i="16"/>
  <c r="F57" i="16"/>
  <c r="AC56" i="16"/>
  <c r="AB56" i="16"/>
  <c r="AA56" i="16"/>
  <c r="Z56" i="16"/>
  <c r="S56" i="16"/>
  <c r="R56" i="16"/>
  <c r="Q56" i="16"/>
  <c r="P56" i="16"/>
  <c r="I56" i="16"/>
  <c r="H56" i="16"/>
  <c r="G56" i="16"/>
  <c r="F56" i="16"/>
  <c r="AC55" i="16"/>
  <c r="AB55" i="16"/>
  <c r="AA55" i="16"/>
  <c r="Z55" i="16"/>
  <c r="S55" i="16"/>
  <c r="R55" i="16"/>
  <c r="Q55" i="16"/>
  <c r="P55" i="16"/>
  <c r="I55" i="16"/>
  <c r="H55" i="16"/>
  <c r="G55" i="16"/>
  <c r="F55" i="16"/>
  <c r="AC54" i="16"/>
  <c r="AB54" i="16"/>
  <c r="AA54" i="16"/>
  <c r="Z54" i="16"/>
  <c r="S54" i="16"/>
  <c r="R54" i="16"/>
  <c r="Q54" i="16"/>
  <c r="P54" i="16"/>
  <c r="I54" i="16"/>
  <c r="H54" i="16"/>
  <c r="G54" i="16"/>
  <c r="F54" i="16"/>
  <c r="AC53" i="16"/>
  <c r="AB53" i="16"/>
  <c r="AA53" i="16"/>
  <c r="Z53" i="16"/>
  <c r="U53" i="16"/>
  <c r="U54" i="16" s="1"/>
  <c r="U55" i="16" s="1"/>
  <c r="S53" i="16"/>
  <c r="R53" i="16"/>
  <c r="Q53" i="16"/>
  <c r="P53" i="16"/>
  <c r="K53" i="16"/>
  <c r="K54" i="16" s="1"/>
  <c r="K55" i="16" s="1"/>
  <c r="I53" i="16"/>
  <c r="H53" i="16"/>
  <c r="G53" i="16"/>
  <c r="F53" i="16"/>
  <c r="A53" i="16"/>
  <c r="AC52" i="16"/>
  <c r="AB52" i="16"/>
  <c r="AA52" i="16"/>
  <c r="Z52" i="16"/>
  <c r="S52" i="16"/>
  <c r="R52" i="16"/>
  <c r="Q52" i="16"/>
  <c r="P52" i="16"/>
  <c r="I52" i="16"/>
  <c r="H52" i="16"/>
  <c r="G52" i="16"/>
  <c r="F52" i="16"/>
  <c r="AC47" i="16"/>
  <c r="AB47" i="16"/>
  <c r="AA47" i="16"/>
  <c r="Z47" i="16"/>
  <c r="S47" i="16"/>
  <c r="R47" i="16"/>
  <c r="Q47" i="16"/>
  <c r="P47" i="16"/>
  <c r="I47" i="16"/>
  <c r="H47" i="16"/>
  <c r="G47" i="16"/>
  <c r="F47" i="16"/>
  <c r="AC46" i="16"/>
  <c r="AB46" i="16"/>
  <c r="AA46" i="16"/>
  <c r="Z46" i="16"/>
  <c r="S46" i="16"/>
  <c r="R46" i="16"/>
  <c r="Q46" i="16"/>
  <c r="P46" i="16"/>
  <c r="I46" i="16"/>
  <c r="H46" i="16"/>
  <c r="G46" i="16"/>
  <c r="F46" i="16"/>
  <c r="AC45" i="16"/>
  <c r="AB45" i="16"/>
  <c r="AA45" i="16"/>
  <c r="Z45" i="16"/>
  <c r="S45" i="16"/>
  <c r="R45" i="16"/>
  <c r="Q45" i="16"/>
  <c r="P45" i="16"/>
  <c r="I45" i="16"/>
  <c r="H45" i="16"/>
  <c r="G45" i="16"/>
  <c r="F45" i="16"/>
  <c r="AC44" i="16"/>
  <c r="AB44" i="16"/>
  <c r="AA44" i="16"/>
  <c r="Z44" i="16"/>
  <c r="S44" i="16"/>
  <c r="R44" i="16"/>
  <c r="Q44" i="16"/>
  <c r="P44" i="16"/>
  <c r="I44" i="16"/>
  <c r="H44" i="16"/>
  <c r="G44" i="16"/>
  <c r="F44" i="16"/>
  <c r="AC43" i="16"/>
  <c r="AB43" i="16"/>
  <c r="AA43" i="16"/>
  <c r="Z43" i="16"/>
  <c r="S43" i="16"/>
  <c r="R43" i="16"/>
  <c r="Q43" i="16"/>
  <c r="P43" i="16"/>
  <c r="I43" i="16"/>
  <c r="H43" i="16"/>
  <c r="G43" i="16"/>
  <c r="F43" i="16"/>
  <c r="AC42" i="16"/>
  <c r="AB42" i="16"/>
  <c r="AA42" i="16"/>
  <c r="Z42" i="16"/>
  <c r="U42" i="16"/>
  <c r="U43" i="16" s="1"/>
  <c r="S42" i="16"/>
  <c r="R42" i="16"/>
  <c r="Q42" i="16"/>
  <c r="P42" i="16"/>
  <c r="K42" i="16"/>
  <c r="K43" i="16" s="1"/>
  <c r="I42" i="16"/>
  <c r="H42" i="16"/>
  <c r="G42" i="16"/>
  <c r="F42" i="16"/>
  <c r="A42" i="16"/>
  <c r="A43" i="16" s="1"/>
  <c r="AC41" i="16"/>
  <c r="AB41" i="16"/>
  <c r="AA41" i="16"/>
  <c r="Z41" i="16"/>
  <c r="S41" i="16"/>
  <c r="R41" i="16"/>
  <c r="Q41" i="16"/>
  <c r="P41" i="16"/>
  <c r="I41" i="16"/>
  <c r="H41" i="16"/>
  <c r="G41" i="16"/>
  <c r="F41" i="16"/>
  <c r="AC36" i="16"/>
  <c r="AB36" i="16"/>
  <c r="AA36" i="16"/>
  <c r="Z36" i="16"/>
  <c r="S36" i="16"/>
  <c r="R36" i="16"/>
  <c r="Q36" i="16"/>
  <c r="P36" i="16"/>
  <c r="I36" i="16"/>
  <c r="H36" i="16"/>
  <c r="G36" i="16"/>
  <c r="F36" i="16"/>
  <c r="AC35" i="16"/>
  <c r="AB35" i="16"/>
  <c r="AA35" i="16"/>
  <c r="Z35" i="16"/>
  <c r="S35" i="16"/>
  <c r="R35" i="16"/>
  <c r="Q35" i="16"/>
  <c r="P35" i="16"/>
  <c r="I35" i="16"/>
  <c r="H35" i="16"/>
  <c r="G35" i="16"/>
  <c r="F35" i="16"/>
  <c r="AC34" i="16"/>
  <c r="AB34" i="16"/>
  <c r="AA34" i="16"/>
  <c r="Z34" i="16"/>
  <c r="S34" i="16"/>
  <c r="R34" i="16"/>
  <c r="Q34" i="16"/>
  <c r="P34" i="16"/>
  <c r="I34" i="16"/>
  <c r="H34" i="16"/>
  <c r="G34" i="16"/>
  <c r="F34" i="16"/>
  <c r="AC33" i="16"/>
  <c r="AB33" i="16"/>
  <c r="AA33" i="16"/>
  <c r="Z33" i="16"/>
  <c r="S33" i="16"/>
  <c r="R33" i="16"/>
  <c r="Q33" i="16"/>
  <c r="P33" i="16"/>
  <c r="I33" i="16"/>
  <c r="H33" i="16"/>
  <c r="G33" i="16"/>
  <c r="F33" i="16"/>
  <c r="AC32" i="16"/>
  <c r="AB32" i="16"/>
  <c r="AA32" i="16"/>
  <c r="Z32" i="16"/>
  <c r="S32" i="16"/>
  <c r="R32" i="16"/>
  <c r="Q32" i="16"/>
  <c r="P32" i="16"/>
  <c r="I32" i="16"/>
  <c r="H32" i="16"/>
  <c r="G32" i="16"/>
  <c r="F32" i="16"/>
  <c r="AC31" i="16"/>
  <c r="AB31" i="16"/>
  <c r="AA31" i="16"/>
  <c r="Z31" i="16"/>
  <c r="U31" i="16"/>
  <c r="U32" i="16" s="1"/>
  <c r="S31" i="16"/>
  <c r="R31" i="16"/>
  <c r="Q31" i="16"/>
  <c r="P31" i="16"/>
  <c r="K31" i="16"/>
  <c r="I31" i="16"/>
  <c r="H31" i="16"/>
  <c r="G31" i="16"/>
  <c r="F31" i="16"/>
  <c r="A31" i="16"/>
  <c r="A32" i="16" s="1"/>
  <c r="AC30" i="16"/>
  <c r="AB30" i="16"/>
  <c r="AA30" i="16"/>
  <c r="Z30" i="16"/>
  <c r="S30" i="16"/>
  <c r="R30" i="16"/>
  <c r="Q30" i="16"/>
  <c r="P30" i="16"/>
  <c r="I30" i="16"/>
  <c r="H30" i="16"/>
  <c r="G30" i="16"/>
  <c r="F30" i="16"/>
  <c r="AC25" i="16"/>
  <c r="AB25" i="16"/>
  <c r="AA25" i="16"/>
  <c r="Z25" i="16"/>
  <c r="S25" i="16"/>
  <c r="R25" i="16"/>
  <c r="Q25" i="16"/>
  <c r="P25" i="16"/>
  <c r="I25" i="16"/>
  <c r="H25" i="16"/>
  <c r="G25" i="16"/>
  <c r="F25" i="16"/>
  <c r="AC24" i="16"/>
  <c r="AB24" i="16"/>
  <c r="AA24" i="16"/>
  <c r="Z24" i="16"/>
  <c r="S24" i="16"/>
  <c r="R24" i="16"/>
  <c r="Q24" i="16"/>
  <c r="P24" i="16"/>
  <c r="I24" i="16"/>
  <c r="H24" i="16"/>
  <c r="G24" i="16"/>
  <c r="F24" i="16"/>
  <c r="AC23" i="16"/>
  <c r="AB23" i="16"/>
  <c r="AA23" i="16"/>
  <c r="Z23" i="16"/>
  <c r="S23" i="16"/>
  <c r="R23" i="16"/>
  <c r="Q23" i="16"/>
  <c r="P23" i="16"/>
  <c r="I23" i="16"/>
  <c r="H23" i="16"/>
  <c r="G23" i="16"/>
  <c r="F23" i="16"/>
  <c r="AC22" i="16"/>
  <c r="AB22" i="16"/>
  <c r="AA22" i="16"/>
  <c r="Z22" i="16"/>
  <c r="S22" i="16"/>
  <c r="R22" i="16"/>
  <c r="Q22" i="16"/>
  <c r="P22" i="16"/>
  <c r="I22" i="16"/>
  <c r="H22" i="16"/>
  <c r="G22" i="16"/>
  <c r="F22" i="16"/>
  <c r="AC21" i="16"/>
  <c r="AB21" i="16"/>
  <c r="AA21" i="16"/>
  <c r="Z21" i="16"/>
  <c r="S21" i="16"/>
  <c r="R21" i="16"/>
  <c r="Q21" i="16"/>
  <c r="P21" i="16"/>
  <c r="I21" i="16"/>
  <c r="H21" i="16"/>
  <c r="G21" i="16"/>
  <c r="F21" i="16"/>
  <c r="AC20" i="16"/>
  <c r="AB20" i="16"/>
  <c r="AA20" i="16"/>
  <c r="Z20" i="16"/>
  <c r="U20" i="16"/>
  <c r="S20" i="16"/>
  <c r="R20" i="16"/>
  <c r="Q20" i="16"/>
  <c r="P20" i="16"/>
  <c r="K20" i="16"/>
  <c r="K21" i="16" s="1"/>
  <c r="I20" i="16"/>
  <c r="H20" i="16"/>
  <c r="G20" i="16"/>
  <c r="F20" i="16"/>
  <c r="A20" i="16"/>
  <c r="A21" i="16" s="1"/>
  <c r="A22" i="16" s="1"/>
  <c r="A23" i="16" s="1"/>
  <c r="AC19" i="16"/>
  <c r="AB19" i="16"/>
  <c r="AA19" i="16"/>
  <c r="Z19" i="16"/>
  <c r="S19" i="16"/>
  <c r="R19" i="16"/>
  <c r="Q19" i="16"/>
  <c r="P19" i="16"/>
  <c r="I19" i="16"/>
  <c r="H19" i="16"/>
  <c r="G19" i="16"/>
  <c r="F19" i="16"/>
  <c r="AH14" i="16"/>
  <c r="C48" i="21" s="1"/>
  <c r="AG14" i="16"/>
  <c r="B48" i="21" s="1"/>
  <c r="AF14" i="16"/>
  <c r="A48" i="21" s="1"/>
  <c r="AH13" i="16"/>
  <c r="C47" i="21" s="1"/>
  <c r="AG13" i="16"/>
  <c r="B47" i="21" s="1"/>
  <c r="AF13" i="16"/>
  <c r="A47" i="21" s="1"/>
  <c r="AH12" i="16"/>
  <c r="C46" i="21" s="1"/>
  <c r="AG12" i="16"/>
  <c r="B46" i="21" s="1"/>
  <c r="AF12" i="16"/>
  <c r="A46" i="21" s="1"/>
  <c r="AH11" i="16"/>
  <c r="C45" i="21" s="1"/>
  <c r="AG11" i="16"/>
  <c r="B45" i="21" s="1"/>
  <c r="AF11" i="16"/>
  <c r="A45" i="21" s="1"/>
  <c r="AH10" i="16"/>
  <c r="C44" i="21" s="1"/>
  <c r="AG10" i="16"/>
  <c r="B44" i="21" s="1"/>
  <c r="AF10" i="16"/>
  <c r="A44" i="21" s="1"/>
  <c r="AH9" i="16"/>
  <c r="C43" i="21" s="1"/>
  <c r="AG9" i="16"/>
  <c r="B43" i="21" s="1"/>
  <c r="AF9" i="16"/>
  <c r="A43" i="21" s="1"/>
  <c r="AH8" i="16"/>
  <c r="C42" i="21" s="1"/>
  <c r="AG8" i="16"/>
  <c r="B42" i="21" s="1"/>
  <c r="AF8" i="16"/>
  <c r="A42" i="21" s="1"/>
  <c r="AH7" i="16"/>
  <c r="C41" i="21" s="1"/>
  <c r="AG7" i="16"/>
  <c r="B41" i="21" s="1"/>
  <c r="AF7" i="16"/>
  <c r="A41" i="21" s="1"/>
  <c r="AH6" i="16"/>
  <c r="C40" i="21" s="1"/>
  <c r="AG6" i="16"/>
  <c r="B40" i="21" s="1"/>
  <c r="AF6" i="16"/>
  <c r="A40" i="21" s="1"/>
  <c r="AH5" i="16"/>
  <c r="C39" i="21" s="1"/>
  <c r="AG5" i="16"/>
  <c r="B39" i="21" s="1"/>
  <c r="AF5" i="16"/>
  <c r="A39" i="21" s="1"/>
  <c r="AH4" i="16"/>
  <c r="C38" i="21" s="1"/>
  <c r="AG4" i="16"/>
  <c r="B38" i="21" s="1"/>
  <c r="AF4" i="16"/>
  <c r="A38" i="21" s="1"/>
  <c r="AH3" i="16"/>
  <c r="C37" i="21" s="1"/>
  <c r="AG3" i="16"/>
  <c r="B37" i="21" s="1"/>
  <c r="AF3" i="16"/>
  <c r="A37" i="21" s="1"/>
  <c r="AH2" i="16"/>
  <c r="C36" i="21" s="1"/>
  <c r="AG2" i="16"/>
  <c r="B36" i="21" s="1"/>
  <c r="AF2" i="16"/>
  <c r="A36" i="21" s="1"/>
  <c r="D70" i="15"/>
  <c r="C70" i="15"/>
  <c r="N59" i="15"/>
  <c r="M59" i="15"/>
  <c r="I59" i="15"/>
  <c r="H59" i="15"/>
  <c r="D59" i="15"/>
  <c r="C59" i="15"/>
  <c r="K53" i="15"/>
  <c r="A69" i="29" s="1"/>
  <c r="N48" i="15"/>
  <c r="M48" i="15"/>
  <c r="I48" i="15"/>
  <c r="H48" i="15"/>
  <c r="H49" i="15" s="1"/>
  <c r="U9" i="15" s="1"/>
  <c r="D48" i="15"/>
  <c r="C48" i="15"/>
  <c r="K42" i="15"/>
  <c r="A51" i="29" s="1"/>
  <c r="N37" i="15"/>
  <c r="M37" i="15"/>
  <c r="I37" i="15"/>
  <c r="H37" i="15"/>
  <c r="D37" i="15"/>
  <c r="C37" i="15"/>
  <c r="A31" i="15"/>
  <c r="N26" i="15"/>
  <c r="M26" i="15"/>
  <c r="I26" i="15"/>
  <c r="H26" i="15"/>
  <c r="D26" i="15"/>
  <c r="C26" i="15"/>
  <c r="K20" i="15"/>
  <c r="A15" i="29" s="1"/>
  <c r="F20" i="15"/>
  <c r="A20" i="15"/>
  <c r="A3" i="29" s="1"/>
  <c r="T14" i="15"/>
  <c r="C32" i="21" s="1"/>
  <c r="S14" i="15"/>
  <c r="B32" i="21" s="1"/>
  <c r="R14" i="15"/>
  <c r="A32" i="21" s="1"/>
  <c r="T13" i="15"/>
  <c r="C31" i="21" s="1"/>
  <c r="S13" i="15"/>
  <c r="B31" i="21" s="1"/>
  <c r="R13" i="15"/>
  <c r="A31" i="21" s="1"/>
  <c r="T12" i="15"/>
  <c r="C30" i="21" s="1"/>
  <c r="S12" i="15"/>
  <c r="B30" i="21" s="1"/>
  <c r="R12" i="15"/>
  <c r="A30" i="21" s="1"/>
  <c r="T11" i="15"/>
  <c r="C29" i="21" s="1"/>
  <c r="S11" i="15"/>
  <c r="B29" i="21" s="1"/>
  <c r="R11" i="15"/>
  <c r="A29" i="21" s="1"/>
  <c r="T10" i="15"/>
  <c r="C28" i="21" s="1"/>
  <c r="S10" i="15"/>
  <c r="B28" i="21" s="1"/>
  <c r="R10" i="15"/>
  <c r="A28" i="21" s="1"/>
  <c r="T9" i="15"/>
  <c r="C27" i="21" s="1"/>
  <c r="S9" i="15"/>
  <c r="B27" i="21" s="1"/>
  <c r="R9" i="15"/>
  <c r="A27" i="21" s="1"/>
  <c r="T8" i="15"/>
  <c r="C26" i="21" s="1"/>
  <c r="S8" i="15"/>
  <c r="B26" i="21" s="1"/>
  <c r="R8" i="15"/>
  <c r="A26" i="21" s="1"/>
  <c r="T7" i="15"/>
  <c r="C25" i="21" s="1"/>
  <c r="S7" i="15"/>
  <c r="B25" i="21" s="1"/>
  <c r="R7" i="15"/>
  <c r="A25" i="21" s="1"/>
  <c r="T6" i="15"/>
  <c r="C24" i="21" s="1"/>
  <c r="S6" i="15"/>
  <c r="B24" i="21" s="1"/>
  <c r="R6" i="15"/>
  <c r="A24" i="21" s="1"/>
  <c r="T5" i="15"/>
  <c r="C23" i="21" s="1"/>
  <c r="S5" i="15"/>
  <c r="B23" i="21" s="1"/>
  <c r="R5" i="15"/>
  <c r="A23" i="21" s="1"/>
  <c r="T4" i="15"/>
  <c r="C22" i="21" s="1"/>
  <c r="S4" i="15"/>
  <c r="B22" i="21" s="1"/>
  <c r="R4" i="15"/>
  <c r="A22" i="21" s="1"/>
  <c r="T3" i="15"/>
  <c r="C21" i="21" s="1"/>
  <c r="S3" i="15"/>
  <c r="B21" i="21" s="1"/>
  <c r="R3" i="15"/>
  <c r="A21" i="21" s="1"/>
  <c r="T2" i="15"/>
  <c r="C20" i="21" s="1"/>
  <c r="S2" i="15"/>
  <c r="B20" i="21" s="1"/>
  <c r="R2" i="15"/>
  <c r="A20" i="21" s="1"/>
  <c r="I70" i="14"/>
  <c r="H70" i="14"/>
  <c r="D70" i="14"/>
  <c r="C70" i="14"/>
  <c r="A64" i="14"/>
  <c r="N59" i="14"/>
  <c r="M59" i="14"/>
  <c r="I59" i="14"/>
  <c r="H59" i="14"/>
  <c r="D59" i="14"/>
  <c r="C59" i="14"/>
  <c r="K53" i="14"/>
  <c r="A69" i="30" s="1"/>
  <c r="F53" i="14"/>
  <c r="A63" i="30" s="1"/>
  <c r="A53" i="14"/>
  <c r="A57" i="30" s="1"/>
  <c r="N48" i="14"/>
  <c r="M48" i="14"/>
  <c r="H48" i="14"/>
  <c r="D48" i="14"/>
  <c r="C48" i="14"/>
  <c r="K42" i="14"/>
  <c r="F42" i="14"/>
  <c r="A45" i="30" s="1"/>
  <c r="A42" i="14"/>
  <c r="A39" i="30" s="1"/>
  <c r="N37" i="14"/>
  <c r="M37" i="14"/>
  <c r="I37" i="14"/>
  <c r="H37" i="14"/>
  <c r="D37" i="14"/>
  <c r="C37" i="14"/>
  <c r="K31" i="14"/>
  <c r="A33" i="30" s="1"/>
  <c r="F31" i="14"/>
  <c r="A27" i="30" s="1"/>
  <c r="A31" i="14"/>
  <c r="A21" i="30" s="1"/>
  <c r="N26" i="14"/>
  <c r="M26" i="14"/>
  <c r="I26" i="14"/>
  <c r="H26" i="14"/>
  <c r="D26" i="14"/>
  <c r="C26" i="14"/>
  <c r="K20" i="14"/>
  <c r="A15" i="30" s="1"/>
  <c r="F20" i="14"/>
  <c r="A9" i="30" s="1"/>
  <c r="A20" i="14"/>
  <c r="T15" i="14"/>
  <c r="S15" i="14"/>
  <c r="R15" i="14"/>
  <c r="T14" i="14"/>
  <c r="C16" i="21" s="1"/>
  <c r="S14" i="14"/>
  <c r="B16" i="21" s="1"/>
  <c r="R14" i="14"/>
  <c r="A16" i="21" s="1"/>
  <c r="T13" i="14"/>
  <c r="C15" i="21" s="1"/>
  <c r="S13" i="14"/>
  <c r="B15" i="21" s="1"/>
  <c r="R13" i="14"/>
  <c r="A15" i="21" s="1"/>
  <c r="T12" i="14"/>
  <c r="C14" i="21" s="1"/>
  <c r="S12" i="14"/>
  <c r="B14" i="21" s="1"/>
  <c r="R12" i="14"/>
  <c r="A14" i="21" s="1"/>
  <c r="T11" i="14"/>
  <c r="C13" i="21" s="1"/>
  <c r="S11" i="14"/>
  <c r="B13" i="21" s="1"/>
  <c r="R11" i="14"/>
  <c r="A13" i="21" s="1"/>
  <c r="T10" i="14"/>
  <c r="C12" i="21" s="1"/>
  <c r="S10" i="14"/>
  <c r="B12" i="21" s="1"/>
  <c r="R10" i="14"/>
  <c r="A12" i="21" s="1"/>
  <c r="T9" i="14"/>
  <c r="C11" i="21" s="1"/>
  <c r="S9" i="14"/>
  <c r="B11" i="21" s="1"/>
  <c r="R9" i="14"/>
  <c r="A11" i="21" s="1"/>
  <c r="T8" i="14"/>
  <c r="C10" i="21" s="1"/>
  <c r="S8" i="14"/>
  <c r="B10" i="21" s="1"/>
  <c r="R8" i="14"/>
  <c r="A10" i="21" s="1"/>
  <c r="T7" i="14"/>
  <c r="C9" i="21" s="1"/>
  <c r="S7" i="14"/>
  <c r="B9" i="21" s="1"/>
  <c r="R7" i="14"/>
  <c r="A9" i="21" s="1"/>
  <c r="T6" i="14"/>
  <c r="C8" i="21" s="1"/>
  <c r="S6" i="14"/>
  <c r="B8" i="21" s="1"/>
  <c r="R6" i="14"/>
  <c r="A8" i="21" s="1"/>
  <c r="T5" i="14"/>
  <c r="C7" i="21" s="1"/>
  <c r="S5" i="14"/>
  <c r="B7" i="21" s="1"/>
  <c r="R5" i="14"/>
  <c r="A7" i="21" s="1"/>
  <c r="T4" i="14"/>
  <c r="C6" i="21" s="1"/>
  <c r="S4" i="14"/>
  <c r="B6" i="21" s="1"/>
  <c r="R4" i="14"/>
  <c r="A6" i="21" s="1"/>
  <c r="T3" i="14"/>
  <c r="C5" i="21" s="1"/>
  <c r="S3" i="14"/>
  <c r="B5" i="21" s="1"/>
  <c r="R3" i="14"/>
  <c r="A5" i="21" s="1"/>
  <c r="T2" i="14"/>
  <c r="C4" i="21" s="1"/>
  <c r="S2" i="14"/>
  <c r="B4" i="21" s="1"/>
  <c r="R2" i="14"/>
  <c r="A4" i="21" s="1"/>
  <c r="I69" i="13"/>
  <c r="H69" i="13"/>
  <c r="G69" i="13"/>
  <c r="F69" i="13"/>
  <c r="I68" i="13"/>
  <c r="H68" i="13"/>
  <c r="G68" i="13"/>
  <c r="F68" i="13"/>
  <c r="I67" i="13"/>
  <c r="H67" i="13"/>
  <c r="G67" i="13"/>
  <c r="F67" i="13"/>
  <c r="I66" i="13"/>
  <c r="H66" i="13"/>
  <c r="G66" i="13"/>
  <c r="F66" i="13"/>
  <c r="I65" i="13"/>
  <c r="H65" i="13"/>
  <c r="G65" i="13"/>
  <c r="F65" i="13"/>
  <c r="I64" i="13"/>
  <c r="H64" i="13"/>
  <c r="G64" i="13"/>
  <c r="F64" i="13"/>
  <c r="I63" i="13"/>
  <c r="H63" i="13"/>
  <c r="G63" i="13"/>
  <c r="F63" i="13"/>
  <c r="AC58" i="13"/>
  <c r="AB58" i="13"/>
  <c r="AA58" i="13"/>
  <c r="Z58" i="13"/>
  <c r="S58" i="13"/>
  <c r="R58" i="13"/>
  <c r="Q58" i="13"/>
  <c r="P58" i="13"/>
  <c r="I58" i="13"/>
  <c r="H58" i="13"/>
  <c r="G58" i="13"/>
  <c r="F58" i="13"/>
  <c r="AC57" i="13"/>
  <c r="AB57" i="13"/>
  <c r="AA57" i="13"/>
  <c r="Z57" i="13"/>
  <c r="S57" i="13"/>
  <c r="R57" i="13"/>
  <c r="Q57" i="13"/>
  <c r="P57" i="13"/>
  <c r="I57" i="13"/>
  <c r="H57" i="13"/>
  <c r="G57" i="13"/>
  <c r="F57" i="13"/>
  <c r="AC56" i="13"/>
  <c r="AB56" i="13"/>
  <c r="AA56" i="13"/>
  <c r="Z56" i="13"/>
  <c r="S56" i="13"/>
  <c r="R56" i="13"/>
  <c r="Q56" i="13"/>
  <c r="P56" i="13"/>
  <c r="I56" i="13"/>
  <c r="H56" i="13"/>
  <c r="G56" i="13"/>
  <c r="F56" i="13"/>
  <c r="AC55" i="13"/>
  <c r="AB55" i="13"/>
  <c r="AA55" i="13"/>
  <c r="Z55" i="13"/>
  <c r="U55" i="13"/>
  <c r="U56" i="13" s="1"/>
  <c r="U57" i="13" s="1"/>
  <c r="S55" i="13"/>
  <c r="R55" i="13"/>
  <c r="Q55" i="13"/>
  <c r="P55" i="13"/>
  <c r="I55" i="13"/>
  <c r="H55" i="13"/>
  <c r="G55" i="13"/>
  <c r="F55" i="13"/>
  <c r="AC54" i="13"/>
  <c r="AB54" i="13"/>
  <c r="AA54" i="13"/>
  <c r="Z54" i="13"/>
  <c r="S54" i="13"/>
  <c r="R54" i="13"/>
  <c r="Q54" i="13"/>
  <c r="P54" i="13"/>
  <c r="I54" i="13"/>
  <c r="H54" i="13"/>
  <c r="G54" i="13"/>
  <c r="F54" i="13"/>
  <c r="AC53" i="13"/>
  <c r="AB53" i="13"/>
  <c r="AA53" i="13"/>
  <c r="Z53" i="13"/>
  <c r="S53" i="13"/>
  <c r="R53" i="13"/>
  <c r="Q53" i="13"/>
  <c r="P53" i="13"/>
  <c r="K53" i="13"/>
  <c r="K54" i="13" s="1"/>
  <c r="K55" i="13" s="1"/>
  <c r="K56" i="13" s="1"/>
  <c r="K57" i="13" s="1"/>
  <c r="I53" i="13"/>
  <c r="H53" i="13"/>
  <c r="G53" i="13"/>
  <c r="F53" i="13"/>
  <c r="A53" i="13"/>
  <c r="A54" i="13" s="1"/>
  <c r="A55" i="13" s="1"/>
  <c r="A56" i="13" s="1"/>
  <c r="A57" i="13" s="1"/>
  <c r="AC52" i="13"/>
  <c r="AB52" i="13"/>
  <c r="AA52" i="13"/>
  <c r="Z52" i="13"/>
  <c r="S52" i="13"/>
  <c r="R52" i="13"/>
  <c r="Q52" i="13"/>
  <c r="P52" i="13"/>
  <c r="I52" i="13"/>
  <c r="H52" i="13"/>
  <c r="G52" i="13"/>
  <c r="F52" i="13"/>
  <c r="AC47" i="13"/>
  <c r="AB47" i="13"/>
  <c r="AA47" i="13"/>
  <c r="Z47" i="13"/>
  <c r="S47" i="13"/>
  <c r="R47" i="13"/>
  <c r="Q47" i="13"/>
  <c r="P47" i="13"/>
  <c r="I47" i="13"/>
  <c r="H47" i="13"/>
  <c r="G47" i="13"/>
  <c r="F47" i="13"/>
  <c r="AC46" i="13"/>
  <c r="AB46" i="13"/>
  <c r="AA46" i="13"/>
  <c r="Z46" i="13"/>
  <c r="S46" i="13"/>
  <c r="R46" i="13"/>
  <c r="Q46" i="13"/>
  <c r="P46" i="13"/>
  <c r="I46" i="13"/>
  <c r="H46" i="13"/>
  <c r="G46" i="13"/>
  <c r="F46" i="13"/>
  <c r="AC45" i="13"/>
  <c r="AB45" i="13"/>
  <c r="AA45" i="13"/>
  <c r="Z45" i="13"/>
  <c r="S45" i="13"/>
  <c r="R45" i="13"/>
  <c r="Q45" i="13"/>
  <c r="P45" i="13"/>
  <c r="I45" i="13"/>
  <c r="H45" i="13"/>
  <c r="G45" i="13"/>
  <c r="F45" i="13"/>
  <c r="AC44" i="13"/>
  <c r="AB44" i="13"/>
  <c r="AA44" i="13"/>
  <c r="Z44" i="13"/>
  <c r="S44" i="13"/>
  <c r="R44" i="13"/>
  <c r="Q44" i="13"/>
  <c r="P44" i="13"/>
  <c r="I44" i="13"/>
  <c r="H44" i="13"/>
  <c r="G44" i="13"/>
  <c r="F44" i="13"/>
  <c r="AC43" i="13"/>
  <c r="AB43" i="13"/>
  <c r="AA43" i="13"/>
  <c r="Z43" i="13"/>
  <c r="S43" i="13"/>
  <c r="R43" i="13"/>
  <c r="Q43" i="13"/>
  <c r="P43" i="13"/>
  <c r="I43" i="13"/>
  <c r="H43" i="13"/>
  <c r="G43" i="13"/>
  <c r="F43" i="13"/>
  <c r="AC42" i="13"/>
  <c r="AB42" i="13"/>
  <c r="AA42" i="13"/>
  <c r="Z42" i="13"/>
  <c r="U42" i="13"/>
  <c r="U43" i="13" s="1"/>
  <c r="U44" i="13" s="1"/>
  <c r="U45" i="13" s="1"/>
  <c r="S42" i="13"/>
  <c r="R42" i="13"/>
  <c r="Q42" i="13"/>
  <c r="P42" i="13"/>
  <c r="K42" i="13"/>
  <c r="K43" i="13" s="1"/>
  <c r="K44" i="13" s="1"/>
  <c r="K45" i="13" s="1"/>
  <c r="K46" i="13" s="1"/>
  <c r="I42" i="13"/>
  <c r="H42" i="13"/>
  <c r="G42" i="13"/>
  <c r="F42" i="13"/>
  <c r="AC41" i="13"/>
  <c r="AB41" i="13"/>
  <c r="AA41" i="13"/>
  <c r="Z41" i="13"/>
  <c r="S41" i="13"/>
  <c r="R41" i="13"/>
  <c r="Q41" i="13"/>
  <c r="P41" i="13"/>
  <c r="I41" i="13"/>
  <c r="H41" i="13"/>
  <c r="G41" i="13"/>
  <c r="F41" i="13"/>
  <c r="AC36" i="13"/>
  <c r="AB36" i="13"/>
  <c r="AA36" i="13"/>
  <c r="Z36" i="13"/>
  <c r="S36" i="13"/>
  <c r="R36" i="13"/>
  <c r="Q36" i="13"/>
  <c r="P36" i="13"/>
  <c r="I36" i="13"/>
  <c r="H36" i="13"/>
  <c r="G36" i="13"/>
  <c r="F36" i="13"/>
  <c r="AC35" i="13"/>
  <c r="AB35" i="13"/>
  <c r="AA35" i="13"/>
  <c r="Z35" i="13"/>
  <c r="S35" i="13"/>
  <c r="R35" i="13"/>
  <c r="Q35" i="13"/>
  <c r="P35" i="13"/>
  <c r="I35" i="13"/>
  <c r="H35" i="13"/>
  <c r="G35" i="13"/>
  <c r="F35" i="13"/>
  <c r="AC34" i="13"/>
  <c r="AB34" i="13"/>
  <c r="AA34" i="13"/>
  <c r="Z34" i="13"/>
  <c r="S34" i="13"/>
  <c r="R34" i="13"/>
  <c r="Q34" i="13"/>
  <c r="P34" i="13"/>
  <c r="I34" i="13"/>
  <c r="H34" i="13"/>
  <c r="G34" i="13"/>
  <c r="F34" i="13"/>
  <c r="AC33" i="13"/>
  <c r="AB33" i="13"/>
  <c r="AA33" i="13"/>
  <c r="Z33" i="13"/>
  <c r="S33" i="13"/>
  <c r="R33" i="13"/>
  <c r="Q33" i="13"/>
  <c r="P33" i="13"/>
  <c r="I33" i="13"/>
  <c r="H33" i="13"/>
  <c r="G33" i="13"/>
  <c r="F33" i="13"/>
  <c r="AC32" i="13"/>
  <c r="AB32" i="13"/>
  <c r="AA32" i="13"/>
  <c r="Z32" i="13"/>
  <c r="S32" i="13"/>
  <c r="R32" i="13"/>
  <c r="Q32" i="13"/>
  <c r="P32" i="13"/>
  <c r="I32" i="13"/>
  <c r="H32" i="13"/>
  <c r="G32" i="13"/>
  <c r="F32" i="13"/>
  <c r="AC31" i="13"/>
  <c r="AB31" i="13"/>
  <c r="AA31" i="13"/>
  <c r="Z31" i="13"/>
  <c r="U31" i="13"/>
  <c r="U32" i="13" s="1"/>
  <c r="U33" i="13" s="1"/>
  <c r="U34" i="13" s="1"/>
  <c r="U35" i="13" s="1"/>
  <c r="S31" i="13"/>
  <c r="R31" i="13"/>
  <c r="Q31" i="13"/>
  <c r="P31" i="13"/>
  <c r="I31" i="13"/>
  <c r="H31" i="13"/>
  <c r="G31" i="13"/>
  <c r="F31" i="13"/>
  <c r="AC30" i="13"/>
  <c r="AB30" i="13"/>
  <c r="AA30" i="13"/>
  <c r="Z30" i="13"/>
  <c r="S30" i="13"/>
  <c r="R30" i="13"/>
  <c r="Q30" i="13"/>
  <c r="P30" i="13"/>
  <c r="I30" i="13"/>
  <c r="H30" i="13"/>
  <c r="G30" i="13"/>
  <c r="F30" i="13"/>
  <c r="AC25" i="13"/>
  <c r="AB25" i="13"/>
  <c r="AA25" i="13"/>
  <c r="Z25" i="13"/>
  <c r="S25" i="13"/>
  <c r="R25" i="13"/>
  <c r="Q25" i="13"/>
  <c r="P25" i="13"/>
  <c r="I25" i="13"/>
  <c r="H25" i="13"/>
  <c r="G25" i="13"/>
  <c r="F25" i="13"/>
  <c r="AC24" i="13"/>
  <c r="AB24" i="13"/>
  <c r="AA24" i="13"/>
  <c r="Z24" i="13"/>
  <c r="S24" i="13"/>
  <c r="R24" i="13"/>
  <c r="Q24" i="13"/>
  <c r="P24" i="13"/>
  <c r="I24" i="13"/>
  <c r="H24" i="13"/>
  <c r="G24" i="13"/>
  <c r="F24" i="13"/>
  <c r="AC23" i="13"/>
  <c r="AB23" i="13"/>
  <c r="AA23" i="13"/>
  <c r="Z23" i="13"/>
  <c r="S23" i="13"/>
  <c r="R23" i="13"/>
  <c r="Q23" i="13"/>
  <c r="P23" i="13"/>
  <c r="I23" i="13"/>
  <c r="H23" i="13"/>
  <c r="G23" i="13"/>
  <c r="F23" i="13"/>
  <c r="AC22" i="13"/>
  <c r="AB22" i="13"/>
  <c r="AA22" i="13"/>
  <c r="Z22" i="13"/>
  <c r="S22" i="13"/>
  <c r="R22" i="13"/>
  <c r="Q22" i="13"/>
  <c r="P22" i="13"/>
  <c r="I22" i="13"/>
  <c r="H22" i="13"/>
  <c r="G22" i="13"/>
  <c r="F22" i="13"/>
  <c r="AC21" i="13"/>
  <c r="AB21" i="13"/>
  <c r="AA21" i="13"/>
  <c r="Z21" i="13"/>
  <c r="S21" i="13"/>
  <c r="R21" i="13"/>
  <c r="Q21" i="13"/>
  <c r="P21" i="13"/>
  <c r="I21" i="13"/>
  <c r="H21" i="13"/>
  <c r="G21" i="13"/>
  <c r="F21" i="13"/>
  <c r="AC20" i="13"/>
  <c r="AB20" i="13"/>
  <c r="AA20" i="13"/>
  <c r="Z20" i="13"/>
  <c r="S20" i="13"/>
  <c r="R20" i="13"/>
  <c r="Q20" i="13"/>
  <c r="P20" i="13"/>
  <c r="I20" i="13"/>
  <c r="H20" i="13"/>
  <c r="G20" i="13"/>
  <c r="F20" i="13"/>
  <c r="A20" i="13"/>
  <c r="A21" i="13" s="1"/>
  <c r="A22" i="13" s="1"/>
  <c r="A23" i="13" s="1"/>
  <c r="A24" i="13" s="1"/>
  <c r="AC19" i="13"/>
  <c r="AB19" i="13"/>
  <c r="AA19" i="13"/>
  <c r="Z19" i="13"/>
  <c r="S19" i="13"/>
  <c r="R19" i="13"/>
  <c r="Q19" i="13"/>
  <c r="P19" i="13"/>
  <c r="I19" i="13"/>
  <c r="H19" i="13"/>
  <c r="G19" i="13"/>
  <c r="F19" i="13"/>
  <c r="AH14" i="13"/>
  <c r="C48" i="23" s="1"/>
  <c r="AG14" i="13"/>
  <c r="B48" i="23" s="1"/>
  <c r="AF14" i="13"/>
  <c r="A48" i="23" s="1"/>
  <c r="AH13" i="13"/>
  <c r="C47" i="23" s="1"/>
  <c r="AG13" i="13"/>
  <c r="B47" i="23" s="1"/>
  <c r="AF13" i="13"/>
  <c r="A47" i="23" s="1"/>
  <c r="AH12" i="13"/>
  <c r="C46" i="23" s="1"/>
  <c r="AG12" i="13"/>
  <c r="B46" i="23" s="1"/>
  <c r="AF12" i="13"/>
  <c r="A46" i="23" s="1"/>
  <c r="AH11" i="13"/>
  <c r="C45" i="23" s="1"/>
  <c r="AG11" i="13"/>
  <c r="B45" i="23" s="1"/>
  <c r="AF11" i="13"/>
  <c r="A45" i="23" s="1"/>
  <c r="AH10" i="13"/>
  <c r="C44" i="23" s="1"/>
  <c r="AG10" i="13"/>
  <c r="B44" i="23" s="1"/>
  <c r="AF10" i="13"/>
  <c r="A44" i="23" s="1"/>
  <c r="AH9" i="13"/>
  <c r="C43" i="23" s="1"/>
  <c r="AG9" i="13"/>
  <c r="B43" i="23" s="1"/>
  <c r="AF9" i="13"/>
  <c r="A43" i="23" s="1"/>
  <c r="AH8" i="13"/>
  <c r="C42" i="23" s="1"/>
  <c r="AG8" i="13"/>
  <c r="B42" i="23" s="1"/>
  <c r="AF8" i="13"/>
  <c r="A42" i="23" s="1"/>
  <c r="AH7" i="13"/>
  <c r="C41" i="23" s="1"/>
  <c r="AG7" i="13"/>
  <c r="B41" i="23" s="1"/>
  <c r="AF7" i="13"/>
  <c r="A41" i="23" s="1"/>
  <c r="AH6" i="13"/>
  <c r="C40" i="23" s="1"/>
  <c r="AG6" i="13"/>
  <c r="B40" i="23" s="1"/>
  <c r="AF6" i="13"/>
  <c r="A40" i="23" s="1"/>
  <c r="AH5" i="13"/>
  <c r="C39" i="23" s="1"/>
  <c r="AG5" i="13"/>
  <c r="B39" i="23" s="1"/>
  <c r="AF5" i="13"/>
  <c r="A39" i="23" s="1"/>
  <c r="AH4" i="13"/>
  <c r="C38" i="23" s="1"/>
  <c r="AG4" i="13"/>
  <c r="B38" i="23" s="1"/>
  <c r="AF4" i="13"/>
  <c r="A38" i="23" s="1"/>
  <c r="AH3" i="13"/>
  <c r="C37" i="23" s="1"/>
  <c r="AG3" i="13"/>
  <c r="B37" i="23" s="1"/>
  <c r="AF3" i="13"/>
  <c r="A37" i="23" s="1"/>
  <c r="AH2" i="13"/>
  <c r="C36" i="23" s="1"/>
  <c r="AG2" i="13"/>
  <c r="B36" i="23" s="1"/>
  <c r="AF2" i="13"/>
  <c r="A36" i="23" s="1"/>
  <c r="D70" i="12"/>
  <c r="C70" i="12"/>
  <c r="O60" i="12"/>
  <c r="O59" i="12"/>
  <c r="N59" i="12"/>
  <c r="M59" i="12"/>
  <c r="I59" i="12"/>
  <c r="H59" i="12"/>
  <c r="D59" i="12"/>
  <c r="C59" i="12"/>
  <c r="O49" i="12"/>
  <c r="O48" i="12"/>
  <c r="N48" i="12"/>
  <c r="M48" i="12"/>
  <c r="I48" i="12"/>
  <c r="H48" i="12"/>
  <c r="D48" i="12"/>
  <c r="C48" i="12"/>
  <c r="K42" i="12"/>
  <c r="K43" i="12" s="1"/>
  <c r="K44" i="12" s="1"/>
  <c r="K45" i="12" s="1"/>
  <c r="K46" i="12" s="1"/>
  <c r="O38" i="12"/>
  <c r="O37" i="12"/>
  <c r="N37" i="12"/>
  <c r="M37" i="12"/>
  <c r="I37" i="12"/>
  <c r="H37" i="12"/>
  <c r="D37" i="12"/>
  <c r="C37" i="12"/>
  <c r="A31" i="12"/>
  <c r="A32" i="12" s="1"/>
  <c r="A33" i="12" s="1"/>
  <c r="A34" i="12" s="1"/>
  <c r="A35" i="12" s="1"/>
  <c r="O27" i="12"/>
  <c r="O26" i="12"/>
  <c r="N26" i="12"/>
  <c r="M26" i="12"/>
  <c r="I26" i="12"/>
  <c r="H26" i="12"/>
  <c r="D26" i="12"/>
  <c r="C26" i="12"/>
  <c r="K20" i="12"/>
  <c r="K21" i="12" s="1"/>
  <c r="K22" i="12" s="1"/>
  <c r="K23" i="12" s="1"/>
  <c r="K24" i="12" s="1"/>
  <c r="F20" i="12"/>
  <c r="F21" i="12" s="1"/>
  <c r="F22" i="12" s="1"/>
  <c r="F23" i="12" s="1"/>
  <c r="F24" i="12" s="1"/>
  <c r="A20" i="12"/>
  <c r="A21" i="12" s="1"/>
  <c r="A22" i="12" s="1"/>
  <c r="A23" i="12" s="1"/>
  <c r="A24" i="12" s="1"/>
  <c r="T14" i="12"/>
  <c r="C32" i="23" s="1"/>
  <c r="S14" i="12"/>
  <c r="B32" i="23" s="1"/>
  <c r="R14" i="12"/>
  <c r="A32" i="23" s="1"/>
  <c r="T13" i="12"/>
  <c r="C31" i="23" s="1"/>
  <c r="S13" i="12"/>
  <c r="B31" i="23" s="1"/>
  <c r="R13" i="12"/>
  <c r="A31" i="23" s="1"/>
  <c r="T12" i="12"/>
  <c r="C30" i="23" s="1"/>
  <c r="S12" i="12"/>
  <c r="B30" i="23" s="1"/>
  <c r="R12" i="12"/>
  <c r="A30" i="23" s="1"/>
  <c r="T11" i="12"/>
  <c r="C29" i="23" s="1"/>
  <c r="S11" i="12"/>
  <c r="B29" i="23" s="1"/>
  <c r="R11" i="12"/>
  <c r="A29" i="23" s="1"/>
  <c r="T10" i="12"/>
  <c r="C28" i="23" s="1"/>
  <c r="S10" i="12"/>
  <c r="B28" i="23" s="1"/>
  <c r="R10" i="12"/>
  <c r="A28" i="23" s="1"/>
  <c r="T9" i="12"/>
  <c r="C27" i="23" s="1"/>
  <c r="S9" i="12"/>
  <c r="B27" i="23" s="1"/>
  <c r="R9" i="12"/>
  <c r="A27" i="23" s="1"/>
  <c r="T8" i="12"/>
  <c r="C26" i="23" s="1"/>
  <c r="S8" i="12"/>
  <c r="B26" i="23" s="1"/>
  <c r="R8" i="12"/>
  <c r="A26" i="23" s="1"/>
  <c r="T7" i="12"/>
  <c r="C25" i="23" s="1"/>
  <c r="S7" i="12"/>
  <c r="B25" i="23" s="1"/>
  <c r="R7" i="12"/>
  <c r="A25" i="23" s="1"/>
  <c r="T6" i="12"/>
  <c r="C24" i="23" s="1"/>
  <c r="S6" i="12"/>
  <c r="B24" i="23" s="1"/>
  <c r="R6" i="12"/>
  <c r="A24" i="23" s="1"/>
  <c r="T5" i="12"/>
  <c r="C23" i="23" s="1"/>
  <c r="S5" i="12"/>
  <c r="B23" i="23" s="1"/>
  <c r="R5" i="12"/>
  <c r="A23" i="23" s="1"/>
  <c r="T4" i="12"/>
  <c r="C22" i="23" s="1"/>
  <c r="S4" i="12"/>
  <c r="B22" i="23" s="1"/>
  <c r="R4" i="12"/>
  <c r="A22" i="23" s="1"/>
  <c r="T3" i="12"/>
  <c r="C21" i="23" s="1"/>
  <c r="S3" i="12"/>
  <c r="B21" i="23" s="1"/>
  <c r="R3" i="12"/>
  <c r="A21" i="23" s="1"/>
  <c r="T2" i="12"/>
  <c r="C20" i="23" s="1"/>
  <c r="S2" i="12"/>
  <c r="B20" i="23" s="1"/>
  <c r="R2" i="12"/>
  <c r="A20" i="23" s="1"/>
  <c r="D70" i="11"/>
  <c r="C70" i="11"/>
  <c r="N59" i="11"/>
  <c r="M59" i="11"/>
  <c r="I59" i="11"/>
  <c r="H59" i="11"/>
  <c r="D59" i="11"/>
  <c r="C59" i="11"/>
  <c r="N48" i="11"/>
  <c r="M48" i="11"/>
  <c r="I48" i="11"/>
  <c r="H48" i="11"/>
  <c r="D48" i="11"/>
  <c r="C48" i="11"/>
  <c r="N37" i="11"/>
  <c r="M37" i="11"/>
  <c r="I37" i="11"/>
  <c r="H37" i="11"/>
  <c r="D37" i="11"/>
  <c r="C37" i="11"/>
  <c r="N26" i="11"/>
  <c r="M26" i="11"/>
  <c r="I26" i="11"/>
  <c r="H26" i="11"/>
  <c r="D26" i="11"/>
  <c r="C26" i="11"/>
  <c r="T14" i="11"/>
  <c r="C16" i="23" s="1"/>
  <c r="S14" i="11"/>
  <c r="B16" i="23" s="1"/>
  <c r="R14" i="11"/>
  <c r="A16" i="23" s="1"/>
  <c r="T13" i="11"/>
  <c r="C15" i="23" s="1"/>
  <c r="S13" i="11"/>
  <c r="B15" i="23" s="1"/>
  <c r="R13" i="11"/>
  <c r="A15" i="23" s="1"/>
  <c r="T12" i="11"/>
  <c r="C14" i="23" s="1"/>
  <c r="S12" i="11"/>
  <c r="B14" i="23" s="1"/>
  <c r="R12" i="11"/>
  <c r="A14" i="23" s="1"/>
  <c r="T11" i="11"/>
  <c r="C13" i="23" s="1"/>
  <c r="S11" i="11"/>
  <c r="B13" i="23" s="1"/>
  <c r="R11" i="11"/>
  <c r="A13" i="23" s="1"/>
  <c r="T10" i="11"/>
  <c r="C12" i="23" s="1"/>
  <c r="S10" i="11"/>
  <c r="B12" i="23" s="1"/>
  <c r="R10" i="11"/>
  <c r="A12" i="23" s="1"/>
  <c r="T9" i="11"/>
  <c r="C11" i="23" s="1"/>
  <c r="S9" i="11"/>
  <c r="B11" i="23" s="1"/>
  <c r="R9" i="11"/>
  <c r="A11" i="23" s="1"/>
  <c r="T8" i="11"/>
  <c r="C10" i="23" s="1"/>
  <c r="S8" i="11"/>
  <c r="B10" i="23" s="1"/>
  <c r="R8" i="11"/>
  <c r="A10" i="23" s="1"/>
  <c r="T7" i="11"/>
  <c r="C9" i="23" s="1"/>
  <c r="S7" i="11"/>
  <c r="B9" i="23" s="1"/>
  <c r="R7" i="11"/>
  <c r="A9" i="23" s="1"/>
  <c r="T6" i="11"/>
  <c r="C8" i="23" s="1"/>
  <c r="S6" i="11"/>
  <c r="B8" i="23" s="1"/>
  <c r="R6" i="11"/>
  <c r="A8" i="23" s="1"/>
  <c r="T5" i="11"/>
  <c r="C7" i="23" s="1"/>
  <c r="S5" i="11"/>
  <c r="B7" i="23" s="1"/>
  <c r="R5" i="11"/>
  <c r="A7" i="23" s="1"/>
  <c r="T4" i="11"/>
  <c r="C6" i="23" s="1"/>
  <c r="S4" i="11"/>
  <c r="B6" i="23" s="1"/>
  <c r="R4" i="11"/>
  <c r="A6" i="23" s="1"/>
  <c r="T3" i="11"/>
  <c r="C5" i="23" s="1"/>
  <c r="S3" i="11"/>
  <c r="B5" i="23" s="1"/>
  <c r="R3" i="11"/>
  <c r="A5" i="23" s="1"/>
  <c r="T2" i="11"/>
  <c r="C4" i="23" s="1"/>
  <c r="S2" i="11"/>
  <c r="B4" i="23" s="1"/>
  <c r="R2" i="11"/>
  <c r="A4" i="23" s="1"/>
  <c r="I69" i="10"/>
  <c r="H69" i="10"/>
  <c r="G69" i="10"/>
  <c r="F69" i="10"/>
  <c r="I68" i="10"/>
  <c r="H68" i="10"/>
  <c r="G68" i="10"/>
  <c r="F68" i="10"/>
  <c r="I67" i="10"/>
  <c r="H67" i="10"/>
  <c r="G67" i="10"/>
  <c r="F67" i="10"/>
  <c r="I66" i="10"/>
  <c r="H66" i="10"/>
  <c r="G66" i="10"/>
  <c r="F66" i="10"/>
  <c r="I65" i="10"/>
  <c r="H65" i="10"/>
  <c r="G65" i="10"/>
  <c r="F65" i="10"/>
  <c r="I64" i="10"/>
  <c r="H64" i="10"/>
  <c r="G64" i="10"/>
  <c r="F64" i="10"/>
  <c r="I63" i="10"/>
  <c r="H63" i="10"/>
  <c r="G63" i="10"/>
  <c r="G70" i="10" s="1"/>
  <c r="F63" i="10"/>
  <c r="AC58" i="10"/>
  <c r="AB58" i="10"/>
  <c r="AA58" i="10"/>
  <c r="Z58" i="10"/>
  <c r="S58" i="10"/>
  <c r="R58" i="10"/>
  <c r="Q58" i="10"/>
  <c r="P58" i="10"/>
  <c r="I58" i="10"/>
  <c r="H58" i="10"/>
  <c r="G58" i="10"/>
  <c r="F58" i="10"/>
  <c r="AC57" i="10"/>
  <c r="AB57" i="10"/>
  <c r="AA57" i="10"/>
  <c r="Z57" i="10"/>
  <c r="S57" i="10"/>
  <c r="R57" i="10"/>
  <c r="Q57" i="10"/>
  <c r="P57" i="10"/>
  <c r="I57" i="10"/>
  <c r="H57" i="10"/>
  <c r="G57" i="10"/>
  <c r="F57" i="10"/>
  <c r="AC56" i="10"/>
  <c r="AB56" i="10"/>
  <c r="AA56" i="10"/>
  <c r="Z56" i="10"/>
  <c r="S56" i="10"/>
  <c r="R56" i="10"/>
  <c r="Q56" i="10"/>
  <c r="P56" i="10"/>
  <c r="I56" i="10"/>
  <c r="H56" i="10"/>
  <c r="G56" i="10"/>
  <c r="F56" i="10"/>
  <c r="AC55" i="10"/>
  <c r="AB55" i="10"/>
  <c r="AA55" i="10"/>
  <c r="Z55" i="10"/>
  <c r="S55" i="10"/>
  <c r="R55" i="10"/>
  <c r="Q55" i="10"/>
  <c r="P55" i="10"/>
  <c r="I55" i="10"/>
  <c r="H55" i="10"/>
  <c r="G55" i="10"/>
  <c r="F55" i="10"/>
  <c r="AC54" i="10"/>
  <c r="AB54" i="10"/>
  <c r="AA54" i="10"/>
  <c r="Z54" i="10"/>
  <c r="S54" i="10"/>
  <c r="R54" i="10"/>
  <c r="Q54" i="10"/>
  <c r="P54" i="10"/>
  <c r="I54" i="10"/>
  <c r="H54" i="10"/>
  <c r="G54" i="10"/>
  <c r="F54" i="10"/>
  <c r="AC53" i="10"/>
  <c r="AB53" i="10"/>
  <c r="AA53" i="10"/>
  <c r="Z53" i="10"/>
  <c r="S53" i="10"/>
  <c r="R53" i="10"/>
  <c r="Q53" i="10"/>
  <c r="P53" i="10"/>
  <c r="I53" i="10"/>
  <c r="H53" i="10"/>
  <c r="G53" i="10"/>
  <c r="F53" i="10"/>
  <c r="AC52" i="10"/>
  <c r="AB52" i="10"/>
  <c r="AA52" i="10"/>
  <c r="Z52" i="10"/>
  <c r="S52" i="10"/>
  <c r="R52" i="10"/>
  <c r="Q52" i="10"/>
  <c r="P52" i="10"/>
  <c r="I52" i="10"/>
  <c r="H52" i="10"/>
  <c r="G52" i="10"/>
  <c r="F52" i="10"/>
  <c r="AC47" i="10"/>
  <c r="AB47" i="10"/>
  <c r="AA47" i="10"/>
  <c r="Z47" i="10"/>
  <c r="S47" i="10"/>
  <c r="R47" i="10"/>
  <c r="Q47" i="10"/>
  <c r="P47" i="10"/>
  <c r="I47" i="10"/>
  <c r="H47" i="10"/>
  <c r="G47" i="10"/>
  <c r="F47" i="10"/>
  <c r="AC46" i="10"/>
  <c r="AB46" i="10"/>
  <c r="AA46" i="10"/>
  <c r="Z46" i="10"/>
  <c r="S46" i="10"/>
  <c r="R46" i="10"/>
  <c r="Q46" i="10"/>
  <c r="P46" i="10"/>
  <c r="I46" i="10"/>
  <c r="H46" i="10"/>
  <c r="G46" i="10"/>
  <c r="F46" i="10"/>
  <c r="AC45" i="10"/>
  <c r="AB45" i="10"/>
  <c r="AA45" i="10"/>
  <c r="Z45" i="10"/>
  <c r="S45" i="10"/>
  <c r="R45" i="10"/>
  <c r="Q45" i="10"/>
  <c r="P45" i="10"/>
  <c r="I45" i="10"/>
  <c r="H45" i="10"/>
  <c r="G45" i="10"/>
  <c r="F45" i="10"/>
  <c r="AC44" i="10"/>
  <c r="AB44" i="10"/>
  <c r="AA44" i="10"/>
  <c r="Z44" i="10"/>
  <c r="S44" i="10"/>
  <c r="R44" i="10"/>
  <c r="Q44" i="10"/>
  <c r="P44" i="10"/>
  <c r="I44" i="10"/>
  <c r="H44" i="10"/>
  <c r="G44" i="10"/>
  <c r="F44" i="10"/>
  <c r="AC43" i="10"/>
  <c r="AB43" i="10"/>
  <c r="AA43" i="10"/>
  <c r="Z43" i="10"/>
  <c r="S43" i="10"/>
  <c r="R43" i="10"/>
  <c r="Q43" i="10"/>
  <c r="P43" i="10"/>
  <c r="I43" i="10"/>
  <c r="H43" i="10"/>
  <c r="G43" i="10"/>
  <c r="F43" i="10"/>
  <c r="AC42" i="10"/>
  <c r="AB42" i="10"/>
  <c r="AA42" i="10"/>
  <c r="Z42" i="10"/>
  <c r="S42" i="10"/>
  <c r="R42" i="10"/>
  <c r="Q42" i="10"/>
  <c r="P42" i="10"/>
  <c r="I42" i="10"/>
  <c r="H42" i="10"/>
  <c r="G42" i="10"/>
  <c r="F42" i="10"/>
  <c r="AC41" i="10"/>
  <c r="AB41" i="10"/>
  <c r="AA41" i="10"/>
  <c r="Z41" i="10"/>
  <c r="S41" i="10"/>
  <c r="R41" i="10"/>
  <c r="Q41" i="10"/>
  <c r="P41" i="10"/>
  <c r="I41" i="10"/>
  <c r="H41" i="10"/>
  <c r="G41" i="10"/>
  <c r="F41" i="10"/>
  <c r="AC36" i="10"/>
  <c r="AB36" i="10"/>
  <c r="AA36" i="10"/>
  <c r="Z36" i="10"/>
  <c r="S36" i="10"/>
  <c r="R36" i="10"/>
  <c r="Q36" i="10"/>
  <c r="P36" i="10"/>
  <c r="I36" i="10"/>
  <c r="H36" i="10"/>
  <c r="G36" i="10"/>
  <c r="F36" i="10"/>
  <c r="AC35" i="10"/>
  <c r="AB35" i="10"/>
  <c r="AA35" i="10"/>
  <c r="Z35" i="10"/>
  <c r="S35" i="10"/>
  <c r="R35" i="10"/>
  <c r="Q35" i="10"/>
  <c r="P35" i="10"/>
  <c r="I35" i="10"/>
  <c r="H35" i="10"/>
  <c r="G35" i="10"/>
  <c r="F35" i="10"/>
  <c r="AC34" i="10"/>
  <c r="AB34" i="10"/>
  <c r="AA34" i="10"/>
  <c r="Z34" i="10"/>
  <c r="S34" i="10"/>
  <c r="R34" i="10"/>
  <c r="Q34" i="10"/>
  <c r="P34" i="10"/>
  <c r="I34" i="10"/>
  <c r="H34" i="10"/>
  <c r="G34" i="10"/>
  <c r="F34" i="10"/>
  <c r="AC33" i="10"/>
  <c r="AB33" i="10"/>
  <c r="AA33" i="10"/>
  <c r="Z33" i="10"/>
  <c r="S33" i="10"/>
  <c r="R33" i="10"/>
  <c r="Q33" i="10"/>
  <c r="P33" i="10"/>
  <c r="I33" i="10"/>
  <c r="H33" i="10"/>
  <c r="G33" i="10"/>
  <c r="F33" i="10"/>
  <c r="AC32" i="10"/>
  <c r="AB32" i="10"/>
  <c r="AA32" i="10"/>
  <c r="Z32" i="10"/>
  <c r="S32" i="10"/>
  <c r="R32" i="10"/>
  <c r="Q32" i="10"/>
  <c r="P32" i="10"/>
  <c r="I32" i="10"/>
  <c r="H32" i="10"/>
  <c r="G32" i="10"/>
  <c r="F32" i="10"/>
  <c r="AC31" i="10"/>
  <c r="AB31" i="10"/>
  <c r="AA31" i="10"/>
  <c r="Z31" i="10"/>
  <c r="S31" i="10"/>
  <c r="R31" i="10"/>
  <c r="Q31" i="10"/>
  <c r="P31" i="10"/>
  <c r="I31" i="10"/>
  <c r="H31" i="10"/>
  <c r="G31" i="10"/>
  <c r="F31" i="10"/>
  <c r="AC30" i="10"/>
  <c r="AB30" i="10"/>
  <c r="AA30" i="10"/>
  <c r="Z30" i="10"/>
  <c r="S30" i="10"/>
  <c r="R30" i="10"/>
  <c r="Q30" i="10"/>
  <c r="P30" i="10"/>
  <c r="I30" i="10"/>
  <c r="H30" i="10"/>
  <c r="G30" i="10"/>
  <c r="F30" i="10"/>
  <c r="AC25" i="10"/>
  <c r="AB25" i="10"/>
  <c r="AA25" i="10"/>
  <c r="Z25" i="10"/>
  <c r="S25" i="10"/>
  <c r="R25" i="10"/>
  <c r="Q25" i="10"/>
  <c r="P25" i="10"/>
  <c r="I25" i="10"/>
  <c r="H25" i="10"/>
  <c r="G25" i="10"/>
  <c r="F25" i="10"/>
  <c r="AC24" i="10"/>
  <c r="AB24" i="10"/>
  <c r="AA24" i="10"/>
  <c r="Z24" i="10"/>
  <c r="S24" i="10"/>
  <c r="R24" i="10"/>
  <c r="Q24" i="10"/>
  <c r="P24" i="10"/>
  <c r="I24" i="10"/>
  <c r="H24" i="10"/>
  <c r="G24" i="10"/>
  <c r="F24" i="10"/>
  <c r="AC23" i="10"/>
  <c r="AB23" i="10"/>
  <c r="AA23" i="10"/>
  <c r="Z23" i="10"/>
  <c r="S23" i="10"/>
  <c r="R23" i="10"/>
  <c r="Q23" i="10"/>
  <c r="P23" i="10"/>
  <c r="I23" i="10"/>
  <c r="H23" i="10"/>
  <c r="G23" i="10"/>
  <c r="F23" i="10"/>
  <c r="AC22" i="10"/>
  <c r="AB22" i="10"/>
  <c r="AA22" i="10"/>
  <c r="Z22" i="10"/>
  <c r="S22" i="10"/>
  <c r="R22" i="10"/>
  <c r="Q22" i="10"/>
  <c r="P22" i="10"/>
  <c r="I22" i="10"/>
  <c r="H22" i="10"/>
  <c r="G22" i="10"/>
  <c r="F22" i="10"/>
  <c r="AC21" i="10"/>
  <c r="AB21" i="10"/>
  <c r="AA21" i="10"/>
  <c r="Z21" i="10"/>
  <c r="S21" i="10"/>
  <c r="R21" i="10"/>
  <c r="Q21" i="10"/>
  <c r="P21" i="10"/>
  <c r="I21" i="10"/>
  <c r="H21" i="10"/>
  <c r="G21" i="10"/>
  <c r="F21" i="10"/>
  <c r="AC20" i="10"/>
  <c r="AB20" i="10"/>
  <c r="AA20" i="10"/>
  <c r="Z20" i="10"/>
  <c r="S20" i="10"/>
  <c r="R20" i="10"/>
  <c r="Q20" i="10"/>
  <c r="P20" i="10"/>
  <c r="I20" i="10"/>
  <c r="H20" i="10"/>
  <c r="G20" i="10"/>
  <c r="F20" i="10"/>
  <c r="AC19" i="10"/>
  <c r="AB19" i="10"/>
  <c r="AA19" i="10"/>
  <c r="Z19" i="10"/>
  <c r="S19" i="10"/>
  <c r="R19" i="10"/>
  <c r="Q19" i="10"/>
  <c r="P19" i="10"/>
  <c r="I19" i="10"/>
  <c r="H19" i="10"/>
  <c r="G19" i="10"/>
  <c r="F19" i="10"/>
  <c r="AH14" i="10"/>
  <c r="C48" i="22" s="1"/>
  <c r="AG14" i="10"/>
  <c r="B48" i="22" s="1"/>
  <c r="AF14" i="10"/>
  <c r="A48" i="22" s="1"/>
  <c r="AH13" i="10"/>
  <c r="C47" i="22" s="1"/>
  <c r="AG13" i="10"/>
  <c r="B47" i="22" s="1"/>
  <c r="AF13" i="10"/>
  <c r="A47" i="22" s="1"/>
  <c r="AH12" i="10"/>
  <c r="C46" i="22" s="1"/>
  <c r="AG12" i="10"/>
  <c r="B46" i="22" s="1"/>
  <c r="AF12" i="10"/>
  <c r="A46" i="22" s="1"/>
  <c r="AH11" i="10"/>
  <c r="C45" i="22" s="1"/>
  <c r="AG11" i="10"/>
  <c r="B45" i="22" s="1"/>
  <c r="AF11" i="10"/>
  <c r="A45" i="22" s="1"/>
  <c r="AH10" i="10"/>
  <c r="C44" i="22" s="1"/>
  <c r="AG10" i="10"/>
  <c r="B44" i="22" s="1"/>
  <c r="AF10" i="10"/>
  <c r="A44" i="22" s="1"/>
  <c r="AH9" i="10"/>
  <c r="C43" i="22" s="1"/>
  <c r="AG9" i="10"/>
  <c r="B43" i="22" s="1"/>
  <c r="AF9" i="10"/>
  <c r="A43" i="22" s="1"/>
  <c r="AH8" i="10"/>
  <c r="C42" i="22" s="1"/>
  <c r="AG8" i="10"/>
  <c r="B42" i="22" s="1"/>
  <c r="AF8" i="10"/>
  <c r="A42" i="22" s="1"/>
  <c r="AH7" i="10"/>
  <c r="C41" i="22" s="1"/>
  <c r="AG7" i="10"/>
  <c r="B41" i="22" s="1"/>
  <c r="AF7" i="10"/>
  <c r="A41" i="22" s="1"/>
  <c r="AH6" i="10"/>
  <c r="C40" i="22" s="1"/>
  <c r="AG6" i="10"/>
  <c r="B40" i="22" s="1"/>
  <c r="AF6" i="10"/>
  <c r="A40" i="22" s="1"/>
  <c r="AH5" i="10"/>
  <c r="C39" i="22" s="1"/>
  <c r="AG5" i="10"/>
  <c r="B39" i="22" s="1"/>
  <c r="AF5" i="10"/>
  <c r="A39" i="22" s="1"/>
  <c r="AH4" i="10"/>
  <c r="C38" i="22" s="1"/>
  <c r="AG4" i="10"/>
  <c r="B38" i="22" s="1"/>
  <c r="AF4" i="10"/>
  <c r="A38" i="22" s="1"/>
  <c r="AH3" i="10"/>
  <c r="C37" i="22" s="1"/>
  <c r="AG3" i="10"/>
  <c r="B37" i="22" s="1"/>
  <c r="AF3" i="10"/>
  <c r="A37" i="22" s="1"/>
  <c r="AG2" i="10"/>
  <c r="B36" i="22" s="1"/>
  <c r="AF2" i="10"/>
  <c r="A36" i="22" s="1"/>
  <c r="D70" i="9"/>
  <c r="C70" i="9"/>
  <c r="N59" i="9"/>
  <c r="M59" i="9"/>
  <c r="I59" i="9"/>
  <c r="H59" i="9"/>
  <c r="H60" i="9" s="1"/>
  <c r="U12" i="9" s="1"/>
  <c r="D59" i="9"/>
  <c r="C59" i="9"/>
  <c r="N48" i="9"/>
  <c r="M48" i="9"/>
  <c r="I48" i="9"/>
  <c r="D48" i="9"/>
  <c r="C48" i="9"/>
  <c r="C49" i="9" s="1"/>
  <c r="U8" i="9" s="1"/>
  <c r="N37" i="9"/>
  <c r="M37" i="9"/>
  <c r="I37" i="9"/>
  <c r="H37" i="9"/>
  <c r="D37" i="9"/>
  <c r="C37" i="9"/>
  <c r="N26" i="9"/>
  <c r="M26" i="9"/>
  <c r="I26" i="9"/>
  <c r="H26" i="9"/>
  <c r="D26" i="9"/>
  <c r="C26" i="9"/>
  <c r="T14" i="9"/>
  <c r="C32" i="22" s="1"/>
  <c r="S14" i="9"/>
  <c r="B32" i="22" s="1"/>
  <c r="R14" i="9"/>
  <c r="A32" i="22" s="1"/>
  <c r="T13" i="9"/>
  <c r="C31" i="22" s="1"/>
  <c r="S13" i="9"/>
  <c r="B31" i="22" s="1"/>
  <c r="R13" i="9"/>
  <c r="A31" i="22" s="1"/>
  <c r="T12" i="9"/>
  <c r="C30" i="22" s="1"/>
  <c r="S12" i="9"/>
  <c r="B30" i="22" s="1"/>
  <c r="R12" i="9"/>
  <c r="A30" i="22" s="1"/>
  <c r="T11" i="9"/>
  <c r="C29" i="22" s="1"/>
  <c r="S11" i="9"/>
  <c r="B29" i="22" s="1"/>
  <c r="R11" i="9"/>
  <c r="A29" i="22" s="1"/>
  <c r="T10" i="9"/>
  <c r="C28" i="22" s="1"/>
  <c r="S10" i="9"/>
  <c r="B28" i="22" s="1"/>
  <c r="R10" i="9"/>
  <c r="A28" i="22" s="1"/>
  <c r="T9" i="9"/>
  <c r="C27" i="22" s="1"/>
  <c r="S9" i="9"/>
  <c r="B27" i="22" s="1"/>
  <c r="R9" i="9"/>
  <c r="A27" i="22" s="1"/>
  <c r="T8" i="9"/>
  <c r="C26" i="22" s="1"/>
  <c r="S8" i="9"/>
  <c r="B26" i="22" s="1"/>
  <c r="R8" i="9"/>
  <c r="A26" i="22" s="1"/>
  <c r="T7" i="9"/>
  <c r="C25" i="22" s="1"/>
  <c r="S7" i="9"/>
  <c r="B25" i="22" s="1"/>
  <c r="R7" i="9"/>
  <c r="A25" i="22" s="1"/>
  <c r="T6" i="9"/>
  <c r="C24" i="22" s="1"/>
  <c r="S6" i="9"/>
  <c r="B24" i="22" s="1"/>
  <c r="R6" i="9"/>
  <c r="A24" i="22" s="1"/>
  <c r="T5" i="9"/>
  <c r="C23" i="22" s="1"/>
  <c r="S5" i="9"/>
  <c r="B23" i="22" s="1"/>
  <c r="R5" i="9"/>
  <c r="A23" i="22" s="1"/>
  <c r="T4" i="9"/>
  <c r="C22" i="22" s="1"/>
  <c r="S4" i="9"/>
  <c r="B22" i="22" s="1"/>
  <c r="R4" i="9"/>
  <c r="A22" i="22" s="1"/>
  <c r="T3" i="9"/>
  <c r="C21" i="22" s="1"/>
  <c r="S3" i="9"/>
  <c r="B21" i="22" s="1"/>
  <c r="R3" i="9"/>
  <c r="A21" i="22" s="1"/>
  <c r="T2" i="9"/>
  <c r="C20" i="22" s="1"/>
  <c r="S2" i="9"/>
  <c r="B20" i="22" s="1"/>
  <c r="R2" i="9"/>
  <c r="A20" i="22" s="1"/>
  <c r="D70" i="8"/>
  <c r="C70" i="8"/>
  <c r="N59" i="8"/>
  <c r="M59" i="8"/>
  <c r="I59" i="8"/>
  <c r="H59" i="8"/>
  <c r="D59" i="8"/>
  <c r="C59" i="8"/>
  <c r="N48" i="8"/>
  <c r="M48" i="8"/>
  <c r="I48" i="8"/>
  <c r="H48" i="8"/>
  <c r="D48" i="8"/>
  <c r="C48" i="8"/>
  <c r="N37" i="8"/>
  <c r="M37" i="8"/>
  <c r="I37" i="8"/>
  <c r="H37" i="8"/>
  <c r="D37" i="8"/>
  <c r="C37" i="8"/>
  <c r="N26" i="8"/>
  <c r="M26" i="8"/>
  <c r="I26" i="8"/>
  <c r="H26" i="8"/>
  <c r="D26" i="8"/>
  <c r="C26" i="8"/>
  <c r="T14" i="8"/>
  <c r="C16" i="22" s="1"/>
  <c r="S14" i="8"/>
  <c r="B16" i="22" s="1"/>
  <c r="R14" i="8"/>
  <c r="A16" i="22" s="1"/>
  <c r="T13" i="8"/>
  <c r="C15" i="22" s="1"/>
  <c r="S13" i="8"/>
  <c r="B15" i="22" s="1"/>
  <c r="R13" i="8"/>
  <c r="A15" i="22" s="1"/>
  <c r="T12" i="8"/>
  <c r="C14" i="22" s="1"/>
  <c r="S12" i="8"/>
  <c r="B14" i="22" s="1"/>
  <c r="R12" i="8"/>
  <c r="A14" i="22" s="1"/>
  <c r="T11" i="8"/>
  <c r="C13" i="22" s="1"/>
  <c r="S11" i="8"/>
  <c r="B13" i="22" s="1"/>
  <c r="R11" i="8"/>
  <c r="A13" i="22" s="1"/>
  <c r="T10" i="8"/>
  <c r="C12" i="22" s="1"/>
  <c r="S10" i="8"/>
  <c r="B12" i="22" s="1"/>
  <c r="R10" i="8"/>
  <c r="A12" i="22" s="1"/>
  <c r="T9" i="8"/>
  <c r="C11" i="22" s="1"/>
  <c r="S9" i="8"/>
  <c r="B11" i="22" s="1"/>
  <c r="R9" i="8"/>
  <c r="A11" i="22" s="1"/>
  <c r="T8" i="8"/>
  <c r="C10" i="22" s="1"/>
  <c r="S8" i="8"/>
  <c r="B10" i="22" s="1"/>
  <c r="R8" i="8"/>
  <c r="A10" i="22" s="1"/>
  <c r="T7" i="8"/>
  <c r="C9" i="22" s="1"/>
  <c r="S7" i="8"/>
  <c r="B9" i="22" s="1"/>
  <c r="R7" i="8"/>
  <c r="A9" i="22" s="1"/>
  <c r="T6" i="8"/>
  <c r="C8" i="22" s="1"/>
  <c r="S6" i="8"/>
  <c r="B8" i="22" s="1"/>
  <c r="R6" i="8"/>
  <c r="A8" i="22" s="1"/>
  <c r="T5" i="8"/>
  <c r="C7" i="22" s="1"/>
  <c r="S5" i="8"/>
  <c r="B7" i="22" s="1"/>
  <c r="R5" i="8"/>
  <c r="A7" i="22" s="1"/>
  <c r="T4" i="8"/>
  <c r="C6" i="22" s="1"/>
  <c r="S4" i="8"/>
  <c r="B6" i="22" s="1"/>
  <c r="R4" i="8"/>
  <c r="A6" i="22" s="1"/>
  <c r="T3" i="8"/>
  <c r="C5" i="22" s="1"/>
  <c r="S3" i="8"/>
  <c r="B5" i="22" s="1"/>
  <c r="R3" i="8"/>
  <c r="A5" i="22" s="1"/>
  <c r="T2" i="8"/>
  <c r="C4" i="22" s="1"/>
  <c r="S2" i="8"/>
  <c r="B4" i="22" s="1"/>
  <c r="R2" i="8"/>
  <c r="A4" i="22" s="1"/>
  <c r="H60" i="12" l="1"/>
  <c r="U12" i="12" s="1"/>
  <c r="H27" i="9"/>
  <c r="U3" i="9" s="1"/>
  <c r="H27" i="12"/>
  <c r="U3" i="12" s="1"/>
  <c r="M38" i="12"/>
  <c r="U7" i="12" s="1"/>
  <c r="A75" i="30"/>
  <c r="A65" i="14"/>
  <c r="A76" i="30" s="1"/>
  <c r="A21" i="29"/>
  <c r="A32" i="15"/>
  <c r="A22" i="29" s="1"/>
  <c r="F11" i="29"/>
  <c r="F20" i="29"/>
  <c r="F28" i="29"/>
  <c r="F64" i="29"/>
  <c r="F66" i="29"/>
  <c r="F142" i="30"/>
  <c r="Z48" i="10"/>
  <c r="Z26" i="10"/>
  <c r="F152" i="29"/>
  <c r="F153" i="29"/>
  <c r="F99" i="29"/>
  <c r="F98" i="29"/>
  <c r="F142" i="29"/>
  <c r="F88" i="29"/>
  <c r="Z37" i="16"/>
  <c r="F141" i="29"/>
  <c r="F134" i="29"/>
  <c r="M38" i="15"/>
  <c r="U7" i="15" s="1"/>
  <c r="F55" i="29"/>
  <c r="H60" i="15"/>
  <c r="U12" i="15" s="1"/>
  <c r="D30" i="21" s="1"/>
  <c r="H38" i="11"/>
  <c r="U6" i="11" s="1"/>
  <c r="D8" i="23" s="1"/>
  <c r="H70" i="10"/>
  <c r="F74" i="29"/>
  <c r="F76" i="29"/>
  <c r="F87" i="29"/>
  <c r="F32" i="14"/>
  <c r="A28" i="30" s="1"/>
  <c r="F21" i="29"/>
  <c r="F42" i="29"/>
  <c r="F46" i="29"/>
  <c r="F140" i="29"/>
  <c r="F135" i="29"/>
  <c r="R37" i="10"/>
  <c r="A43" i="14"/>
  <c r="A40" i="30" s="1"/>
  <c r="A21" i="15"/>
  <c r="A4" i="29" s="1"/>
  <c r="F48" i="16"/>
  <c r="F9" i="29"/>
  <c r="F51" i="29"/>
  <c r="F79" i="29"/>
  <c r="S37" i="13"/>
  <c r="C38" i="15"/>
  <c r="U5" i="15" s="1"/>
  <c r="F31" i="29"/>
  <c r="F136" i="29"/>
  <c r="M38" i="14"/>
  <c r="U7" i="14" s="1"/>
  <c r="D9" i="21" s="1"/>
  <c r="F86" i="29"/>
  <c r="C38" i="14"/>
  <c r="U5" i="14" s="1"/>
  <c r="D7" i="21" s="1"/>
  <c r="C49" i="14"/>
  <c r="U8" i="14" s="1"/>
  <c r="D10" i="21" s="1"/>
  <c r="M49" i="14"/>
  <c r="U10" i="14" s="1"/>
  <c r="D12" i="21" s="1"/>
  <c r="C27" i="15"/>
  <c r="U2" i="15" s="1"/>
  <c r="M27" i="15"/>
  <c r="U4" i="15" s="1"/>
  <c r="D22" i="21" s="1"/>
  <c r="F71" i="29"/>
  <c r="C60" i="15"/>
  <c r="U11" i="15" s="1"/>
  <c r="D29" i="21" s="1"/>
  <c r="F2" i="29"/>
  <c r="F6" i="29"/>
  <c r="F36" i="29"/>
  <c r="F39" i="29"/>
  <c r="F48" i="29"/>
  <c r="F68" i="29"/>
  <c r="F69" i="29"/>
  <c r="F62" i="29"/>
  <c r="F63" i="29"/>
  <c r="F7" i="29"/>
  <c r="C27" i="14"/>
  <c r="U2" i="14" s="1"/>
  <c r="D4" i="21" s="1"/>
  <c r="F15" i="29"/>
  <c r="M60" i="15"/>
  <c r="U13" i="15" s="1"/>
  <c r="D31" i="21" s="1"/>
  <c r="M27" i="11"/>
  <c r="U4" i="11" s="1"/>
  <c r="D6" i="23" s="1"/>
  <c r="M60" i="11"/>
  <c r="U13" i="11" s="1"/>
  <c r="D15" i="23" s="1"/>
  <c r="H49" i="11"/>
  <c r="U9" i="11" s="1"/>
  <c r="D11" i="23" s="1"/>
  <c r="M38" i="11"/>
  <c r="U7" i="11" s="1"/>
  <c r="D9" i="23" s="1"/>
  <c r="F26" i="13"/>
  <c r="C60" i="12"/>
  <c r="U11" i="12" s="1"/>
  <c r="D29" i="23" s="1"/>
  <c r="C49" i="11"/>
  <c r="U8" i="11" s="1"/>
  <c r="D10" i="23" s="1"/>
  <c r="M60" i="12"/>
  <c r="U13" i="12" s="1"/>
  <c r="D31" i="23" s="1"/>
  <c r="I26" i="13"/>
  <c r="C71" i="11"/>
  <c r="U14" i="11" s="1"/>
  <c r="D16" i="23" s="1"/>
  <c r="C38" i="12"/>
  <c r="U5" i="12" s="1"/>
  <c r="D23" i="23" s="1"/>
  <c r="M49" i="12"/>
  <c r="U10" i="12" s="1"/>
  <c r="D28" i="23" s="1"/>
  <c r="C60" i="11"/>
  <c r="U11" i="11" s="1"/>
  <c r="D13" i="23" s="1"/>
  <c r="C38" i="11"/>
  <c r="U5" i="11" s="1"/>
  <c r="D7" i="23" s="1"/>
  <c r="M27" i="12"/>
  <c r="U4" i="12" s="1"/>
  <c r="D22" i="23" s="1"/>
  <c r="P48" i="13"/>
  <c r="M49" i="11"/>
  <c r="U10" i="11" s="1"/>
  <c r="D12" i="23" s="1"/>
  <c r="C27" i="8"/>
  <c r="U2" i="8" s="1"/>
  <c r="D4" i="22" s="1"/>
  <c r="M38" i="8"/>
  <c r="U7" i="8" s="1"/>
  <c r="D9" i="22" s="1"/>
  <c r="M60" i="8"/>
  <c r="U13" i="8" s="1"/>
  <c r="D15" i="22" s="1"/>
  <c r="M49" i="9"/>
  <c r="U10" i="9" s="1"/>
  <c r="D28" i="22" s="1"/>
  <c r="C49" i="8"/>
  <c r="U8" i="8" s="1"/>
  <c r="D10" i="22" s="1"/>
  <c r="H27" i="8"/>
  <c r="U3" i="8" s="1"/>
  <c r="D5" i="22" s="1"/>
  <c r="M27" i="8"/>
  <c r="U4" i="8" s="1"/>
  <c r="D6" i="22" s="1"/>
  <c r="M60" i="9"/>
  <c r="U13" i="9" s="1"/>
  <c r="D31" i="22" s="1"/>
  <c r="C60" i="9"/>
  <c r="U11" i="9" s="1"/>
  <c r="D29" i="22" s="1"/>
  <c r="H60" i="8"/>
  <c r="U12" i="8" s="1"/>
  <c r="C60" i="8"/>
  <c r="U11" i="8" s="1"/>
  <c r="D13" i="22" s="1"/>
  <c r="I48" i="10"/>
  <c r="F48" i="10"/>
  <c r="AA26" i="10"/>
  <c r="W26" i="10" s="1"/>
  <c r="D20" i="21"/>
  <c r="M49" i="8"/>
  <c r="U10" i="8" s="1"/>
  <c r="D12" i="22" s="1"/>
  <c r="C38" i="8"/>
  <c r="U5" i="8" s="1"/>
  <c r="D7" i="22" s="1"/>
  <c r="H49" i="8"/>
  <c r="U9" i="8" s="1"/>
  <c r="D11" i="22" s="1"/>
  <c r="C71" i="8"/>
  <c r="U14" i="8" s="1"/>
  <c r="D16" i="22" s="1"/>
  <c r="H38" i="8"/>
  <c r="U6" i="8" s="1"/>
  <c r="H38" i="9"/>
  <c r="U6" i="9" s="1"/>
  <c r="AC26" i="10"/>
  <c r="I26" i="10"/>
  <c r="S37" i="10"/>
  <c r="N37" i="10" s="1"/>
  <c r="I37" i="10"/>
  <c r="AC37" i="10"/>
  <c r="H48" i="10"/>
  <c r="R48" i="10"/>
  <c r="AB48" i="10"/>
  <c r="I59" i="10"/>
  <c r="S59" i="10"/>
  <c r="AB37" i="13"/>
  <c r="H59" i="13"/>
  <c r="AB59" i="13"/>
  <c r="S26" i="16"/>
  <c r="AC26" i="16"/>
  <c r="C38" i="9"/>
  <c r="U5" i="9" s="1"/>
  <c r="D23" i="22" s="1"/>
  <c r="M38" i="9"/>
  <c r="U7" i="9" s="1"/>
  <c r="D25" i="22" s="1"/>
  <c r="C71" i="9"/>
  <c r="U14" i="9" s="1"/>
  <c r="F26" i="10"/>
  <c r="Z37" i="10"/>
  <c r="P37" i="10"/>
  <c r="S48" i="10"/>
  <c r="AC48" i="10"/>
  <c r="F59" i="10"/>
  <c r="H38" i="12"/>
  <c r="U6" i="12" s="1"/>
  <c r="V6" i="12" s="1"/>
  <c r="C49" i="12"/>
  <c r="U8" i="12" s="1"/>
  <c r="R26" i="13"/>
  <c r="AA37" i="13"/>
  <c r="I37" i="13"/>
  <c r="I59" i="13"/>
  <c r="AC59" i="13"/>
  <c r="H27" i="14"/>
  <c r="U3" i="14" s="1"/>
  <c r="D5" i="21" s="1"/>
  <c r="C60" i="14"/>
  <c r="U11" i="14" s="1"/>
  <c r="D13" i="21" s="1"/>
  <c r="M60" i="14"/>
  <c r="U13" i="14" s="1"/>
  <c r="C71" i="14"/>
  <c r="U14" i="14" s="1"/>
  <c r="D16" i="21" s="1"/>
  <c r="H38" i="15"/>
  <c r="U6" i="15" s="1"/>
  <c r="F26" i="16"/>
  <c r="Z26" i="16"/>
  <c r="I48" i="16"/>
  <c r="AB48" i="16"/>
  <c r="I59" i="16"/>
  <c r="F70" i="16"/>
  <c r="F5" i="29"/>
  <c r="F8" i="29"/>
  <c r="F13" i="29"/>
  <c r="F14" i="29"/>
  <c r="F16" i="29"/>
  <c r="F19" i="29"/>
  <c r="F25" i="29"/>
  <c r="F26" i="29"/>
  <c r="F27" i="29"/>
  <c r="F29" i="29"/>
  <c r="F30" i="29"/>
  <c r="F40" i="29"/>
  <c r="F44" i="29"/>
  <c r="F49" i="29"/>
  <c r="F50" i="29"/>
  <c r="F52" i="29"/>
  <c r="F60" i="29"/>
  <c r="F65" i="29"/>
  <c r="F67" i="29"/>
  <c r="F73" i="29"/>
  <c r="F75" i="29"/>
  <c r="F77" i="29"/>
  <c r="F116" i="29"/>
  <c r="F117" i="29"/>
  <c r="AA37" i="10"/>
  <c r="Q37" i="10"/>
  <c r="P48" i="10"/>
  <c r="G59" i="10"/>
  <c r="Q59" i="10"/>
  <c r="S26" i="13"/>
  <c r="AC26" i="13"/>
  <c r="Q48" i="13"/>
  <c r="M48" i="13" s="1"/>
  <c r="AA48" i="13"/>
  <c r="AA59" i="13"/>
  <c r="Z59" i="13"/>
  <c r="P59" i="13"/>
  <c r="Q26" i="16"/>
  <c r="AA26" i="16"/>
  <c r="H59" i="16"/>
  <c r="F59" i="16"/>
  <c r="Z59" i="16"/>
  <c r="F95" i="30"/>
  <c r="F151" i="30"/>
  <c r="C27" i="9"/>
  <c r="U2" i="9" s="1"/>
  <c r="D20" i="22" s="1"/>
  <c r="M27" i="9"/>
  <c r="U4" i="9" s="1"/>
  <c r="H49" i="9"/>
  <c r="U9" i="9" s="1"/>
  <c r="D27" i="22" s="1"/>
  <c r="AB26" i="10"/>
  <c r="H26" i="10"/>
  <c r="AB37" i="10"/>
  <c r="G48" i="10"/>
  <c r="Q48" i="10"/>
  <c r="AA48" i="10"/>
  <c r="R59" i="10"/>
  <c r="C27" i="11"/>
  <c r="U2" i="11" s="1"/>
  <c r="H60" i="11"/>
  <c r="U12" i="11" s="1"/>
  <c r="C27" i="12"/>
  <c r="U2" i="12" s="1"/>
  <c r="C71" i="12"/>
  <c r="U14" i="12" s="1"/>
  <c r="D32" i="23" s="1"/>
  <c r="H48" i="13"/>
  <c r="R48" i="13"/>
  <c r="M27" i="14"/>
  <c r="U4" i="14" s="1"/>
  <c r="D6" i="21" s="1"/>
  <c r="F43" i="14"/>
  <c r="A46" i="30" s="1"/>
  <c r="H60" i="14"/>
  <c r="U12" i="14" s="1"/>
  <c r="D14" i="21" s="1"/>
  <c r="H71" i="14"/>
  <c r="U15" i="14" s="1"/>
  <c r="V15" i="14" s="1"/>
  <c r="W15" i="14" s="1"/>
  <c r="I71" i="14" s="1"/>
  <c r="H27" i="15"/>
  <c r="U3" i="15" s="1"/>
  <c r="C49" i="15"/>
  <c r="U8" i="15" s="1"/>
  <c r="V8" i="15" s="1"/>
  <c r="M49" i="15"/>
  <c r="U10" i="15" s="1"/>
  <c r="D28" i="21" s="1"/>
  <c r="K54" i="15"/>
  <c r="A70" i="29" s="1"/>
  <c r="C71" i="15"/>
  <c r="U14" i="15" s="1"/>
  <c r="AB37" i="16"/>
  <c r="P48" i="16"/>
  <c r="AA59" i="16"/>
  <c r="F4" i="29"/>
  <c r="F10" i="29"/>
  <c r="F12" i="29"/>
  <c r="F17" i="29"/>
  <c r="F22" i="29"/>
  <c r="F24" i="29"/>
  <c r="F32" i="29"/>
  <c r="F34" i="29"/>
  <c r="F35" i="29"/>
  <c r="F37" i="29"/>
  <c r="F38" i="29"/>
  <c r="F53" i="29"/>
  <c r="F58" i="29"/>
  <c r="F72" i="29"/>
  <c r="F80" i="29"/>
  <c r="F81" i="29"/>
  <c r="F123" i="29"/>
  <c r="F94" i="30"/>
  <c r="F109" i="30"/>
  <c r="K32" i="14"/>
  <c r="F44" i="14"/>
  <c r="F33" i="14"/>
  <c r="K21" i="14"/>
  <c r="H38" i="14"/>
  <c r="U6" i="14" s="1"/>
  <c r="F54" i="14"/>
  <c r="H49" i="14"/>
  <c r="U9" i="14" s="1"/>
  <c r="D11" i="21" s="1"/>
  <c r="Z26" i="13"/>
  <c r="F89" i="29"/>
  <c r="R26" i="16"/>
  <c r="G70" i="13"/>
  <c r="H26" i="16"/>
  <c r="I26" i="16"/>
  <c r="G26" i="10"/>
  <c r="C26" i="10" s="1"/>
  <c r="D30" i="22"/>
  <c r="V12" i="9"/>
  <c r="D8" i="22"/>
  <c r="V6" i="8"/>
  <c r="D21" i="22"/>
  <c r="V3" i="9"/>
  <c r="D24" i="22"/>
  <c r="V6" i="9"/>
  <c r="D26" i="22"/>
  <c r="V8" i="9"/>
  <c r="AA59" i="10"/>
  <c r="I70" i="10"/>
  <c r="D70" i="10" s="1"/>
  <c r="A124" i="29"/>
  <c r="A130" i="30"/>
  <c r="K44" i="16"/>
  <c r="Z48" i="16"/>
  <c r="S26" i="10"/>
  <c r="H59" i="10"/>
  <c r="AB59" i="10"/>
  <c r="A84" i="29"/>
  <c r="A90" i="30"/>
  <c r="AB26" i="16"/>
  <c r="A106" i="30"/>
  <c r="A100" i="29"/>
  <c r="A33" i="16"/>
  <c r="A93" i="29"/>
  <c r="A99" i="30"/>
  <c r="U21" i="16"/>
  <c r="AC59" i="10"/>
  <c r="D30" i="23"/>
  <c r="G26" i="13"/>
  <c r="AA26" i="13"/>
  <c r="Z37" i="13"/>
  <c r="S48" i="13"/>
  <c r="N48" i="13" s="1"/>
  <c r="D25" i="21"/>
  <c r="V7" i="15"/>
  <c r="D27" i="21"/>
  <c r="V9" i="15"/>
  <c r="A88" i="29"/>
  <c r="A94" i="30"/>
  <c r="K22" i="16"/>
  <c r="Z59" i="10"/>
  <c r="D24" i="23"/>
  <c r="A34" i="30"/>
  <c r="K33" i="14"/>
  <c r="AH2" i="10"/>
  <c r="C36" i="22" s="1"/>
  <c r="P59" i="10"/>
  <c r="H27" i="11"/>
  <c r="U3" i="11" s="1"/>
  <c r="D25" i="23"/>
  <c r="V7" i="12"/>
  <c r="H49" i="12"/>
  <c r="U9" i="12" s="1"/>
  <c r="H26" i="13"/>
  <c r="AB26" i="13"/>
  <c r="D21" i="21"/>
  <c r="F37" i="10"/>
  <c r="A51" i="30"/>
  <c r="K43" i="14"/>
  <c r="D23" i="21"/>
  <c r="D26" i="23"/>
  <c r="V8" i="12"/>
  <c r="G37" i="10"/>
  <c r="F70" i="10"/>
  <c r="C70" i="10" s="1"/>
  <c r="V6" i="11"/>
  <c r="P26" i="13"/>
  <c r="AC37" i="13"/>
  <c r="F59" i="13"/>
  <c r="H70" i="13"/>
  <c r="A9" i="29"/>
  <c r="F21" i="15"/>
  <c r="P26" i="16"/>
  <c r="P26" i="10"/>
  <c r="Q26" i="13"/>
  <c r="G59" i="13"/>
  <c r="A3" i="30"/>
  <c r="A21" i="14"/>
  <c r="D26" i="21"/>
  <c r="D32" i="21"/>
  <c r="V14" i="15"/>
  <c r="A111" i="30"/>
  <c r="A105" i="29"/>
  <c r="K32" i="16"/>
  <c r="F37" i="13"/>
  <c r="I48" i="13"/>
  <c r="AC48" i="13"/>
  <c r="A22" i="15"/>
  <c r="A88" i="30"/>
  <c r="A82" i="29"/>
  <c r="A124" i="30"/>
  <c r="A118" i="29"/>
  <c r="A44" i="16"/>
  <c r="G48" i="16"/>
  <c r="AA48" i="16"/>
  <c r="A154" i="30"/>
  <c r="A148" i="29"/>
  <c r="Q59" i="16"/>
  <c r="G70" i="16"/>
  <c r="C70" i="16" s="1"/>
  <c r="G37" i="13"/>
  <c r="F70" i="13"/>
  <c r="A32" i="14"/>
  <c r="K54" i="14"/>
  <c r="A66" i="14"/>
  <c r="K55" i="15"/>
  <c r="A87" i="30"/>
  <c r="A81" i="29"/>
  <c r="AC37" i="16"/>
  <c r="H48" i="16"/>
  <c r="A148" i="30"/>
  <c r="A142" i="29"/>
  <c r="H70" i="16"/>
  <c r="H37" i="13"/>
  <c r="H37" i="16"/>
  <c r="P37" i="16"/>
  <c r="A136" i="30"/>
  <c r="A130" i="29"/>
  <c r="U44" i="16"/>
  <c r="AC48" i="16"/>
  <c r="A161" i="30"/>
  <c r="A155" i="29"/>
  <c r="A67" i="16"/>
  <c r="I70" i="16"/>
  <c r="P37" i="13"/>
  <c r="Q59" i="13"/>
  <c r="I70" i="13"/>
  <c r="R37" i="16"/>
  <c r="A149" i="29"/>
  <c r="U56" i="16"/>
  <c r="A155" i="30"/>
  <c r="G59" i="16"/>
  <c r="Q37" i="13"/>
  <c r="F48" i="13"/>
  <c r="Z48" i="13"/>
  <c r="R59" i="13"/>
  <c r="G26" i="16"/>
  <c r="R48" i="16"/>
  <c r="AB59" i="16"/>
  <c r="A154" i="29"/>
  <c r="A160" i="30"/>
  <c r="R37" i="13"/>
  <c r="G48" i="13"/>
  <c r="C48" i="13" s="1"/>
  <c r="S59" i="13"/>
  <c r="A87" i="29"/>
  <c r="A93" i="30"/>
  <c r="A99" i="29"/>
  <c r="A105" i="30"/>
  <c r="Q37" i="16"/>
  <c r="F37" i="16"/>
  <c r="A123" i="29"/>
  <c r="A129" i="30"/>
  <c r="A141" i="30"/>
  <c r="A135" i="29"/>
  <c r="A54" i="16"/>
  <c r="AC59" i="16"/>
  <c r="AB48" i="13"/>
  <c r="F21" i="14"/>
  <c r="A54" i="14"/>
  <c r="K21" i="15"/>
  <c r="A33" i="15"/>
  <c r="K43" i="15"/>
  <c r="A83" i="29"/>
  <c r="A89" i="30"/>
  <c r="A112" i="29"/>
  <c r="A118" i="30"/>
  <c r="U33" i="16"/>
  <c r="AA37" i="16"/>
  <c r="A143" i="29"/>
  <c r="K56" i="16"/>
  <c r="A149" i="30"/>
  <c r="I37" i="16"/>
  <c r="A147" i="30"/>
  <c r="A141" i="29"/>
  <c r="A111" i="29"/>
  <c r="A117" i="30"/>
  <c r="A123" i="30"/>
  <c r="A117" i="29"/>
  <c r="Q48" i="16"/>
  <c r="M48" i="16" s="1"/>
  <c r="F104" i="29"/>
  <c r="G37" i="16"/>
  <c r="A135" i="30"/>
  <c r="A129" i="29"/>
  <c r="S48" i="16"/>
  <c r="A159" i="30"/>
  <c r="A153" i="29"/>
  <c r="A147" i="29"/>
  <c r="A153" i="30"/>
  <c r="S59" i="16"/>
  <c r="F70" i="29"/>
  <c r="F78" i="29"/>
  <c r="F105" i="29"/>
  <c r="F133" i="30"/>
  <c r="Q26" i="10"/>
  <c r="R26" i="10"/>
  <c r="H37" i="10"/>
  <c r="D37" i="10" s="1"/>
  <c r="R59" i="16"/>
  <c r="P59" i="16"/>
  <c r="S37" i="16"/>
  <c r="N37" i="16" s="1"/>
  <c r="F76" i="30"/>
  <c r="F14" i="30"/>
  <c r="F19" i="30"/>
  <c r="F21" i="30"/>
  <c r="F23" i="30"/>
  <c r="F25" i="30"/>
  <c r="F48" i="30"/>
  <c r="F67" i="30"/>
  <c r="F79" i="30"/>
  <c r="F57" i="30"/>
  <c r="F42" i="30"/>
  <c r="F51" i="30"/>
  <c r="F39" i="30"/>
  <c r="F62" i="30"/>
  <c r="F13" i="30"/>
  <c r="F63" i="30"/>
  <c r="F83" i="30"/>
  <c r="F34" i="30"/>
  <c r="F5" i="30"/>
  <c r="F74" i="30"/>
  <c r="F70" i="30"/>
  <c r="F10" i="30"/>
  <c r="F46" i="30"/>
  <c r="F84" i="30"/>
  <c r="F107" i="30"/>
  <c r="F18" i="30"/>
  <c r="F143" i="30"/>
  <c r="F50" i="30"/>
  <c r="F36" i="30"/>
  <c r="F44" i="30"/>
  <c r="F150" i="30"/>
  <c r="F80" i="30"/>
  <c r="F68" i="30"/>
  <c r="F58" i="30"/>
  <c r="F77" i="30"/>
  <c r="F161" i="30"/>
  <c r="F82" i="30"/>
  <c r="F15" i="30"/>
  <c r="F52" i="30"/>
  <c r="F49" i="30"/>
  <c r="F54" i="30"/>
  <c r="F11" i="30"/>
  <c r="F73" i="30"/>
  <c r="F81" i="30"/>
  <c r="F132" i="30"/>
  <c r="F33" i="30"/>
  <c r="F78" i="30"/>
  <c r="F8" i="30"/>
  <c r="F96" i="30"/>
  <c r="F55" i="30"/>
  <c r="F91" i="30"/>
  <c r="F16" i="30"/>
  <c r="F3" i="30"/>
  <c r="F40" i="30"/>
  <c r="F108" i="30"/>
  <c r="F130" i="30"/>
  <c r="F145" i="30"/>
  <c r="F160" i="30"/>
  <c r="F88" i="30"/>
  <c r="F59" i="30"/>
  <c r="F17" i="30"/>
  <c r="F163" i="30"/>
  <c r="F38" i="30"/>
  <c r="F53" i="30"/>
  <c r="F2" i="30"/>
  <c r="F65" i="30"/>
  <c r="F35" i="30"/>
  <c r="F9" i="30"/>
  <c r="F72" i="30"/>
  <c r="F106" i="30"/>
  <c r="F149" i="30"/>
  <c r="F60" i="30"/>
  <c r="F47" i="30"/>
  <c r="F56" i="30"/>
  <c r="F66" i="30"/>
  <c r="F90" i="30"/>
  <c r="F75" i="30"/>
  <c r="F32" i="30"/>
  <c r="F69" i="30"/>
  <c r="F43" i="30"/>
  <c r="F20" i="30"/>
  <c r="F24" i="30"/>
  <c r="F61" i="30"/>
  <c r="F148" i="30"/>
  <c r="F144" i="30"/>
  <c r="F162" i="30"/>
  <c r="F6" i="30"/>
  <c r="F131" i="30"/>
  <c r="F41" i="30"/>
  <c r="F89" i="30"/>
  <c r="F97" i="30"/>
  <c r="F12" i="30"/>
  <c r="F4" i="30"/>
  <c r="F22" i="30"/>
  <c r="F64" i="30"/>
  <c r="F71" i="30"/>
  <c r="F45" i="30"/>
  <c r="F85" i="30"/>
  <c r="F7" i="30"/>
  <c r="F37" i="30"/>
  <c r="V12" i="12" l="1"/>
  <c r="F33" i="24" s="1"/>
  <c r="V3" i="12"/>
  <c r="F24" i="24" s="1"/>
  <c r="D21" i="23"/>
  <c r="V12" i="15"/>
  <c r="V5" i="15"/>
  <c r="V3" i="15"/>
  <c r="D59" i="16"/>
  <c r="C59" i="16"/>
  <c r="C37" i="13"/>
  <c r="W48" i="10"/>
  <c r="C48" i="16"/>
  <c r="C48" i="10"/>
  <c r="N59" i="10"/>
  <c r="X59" i="10"/>
  <c r="X37" i="10"/>
  <c r="M26" i="16"/>
  <c r="W37" i="16"/>
  <c r="X37" i="16"/>
  <c r="D48" i="16"/>
  <c r="W59" i="16"/>
  <c r="M59" i="16"/>
  <c r="G91" i="29"/>
  <c r="H91" i="29" s="1"/>
  <c r="G123" i="29"/>
  <c r="H123" i="29" s="1"/>
  <c r="G46" i="29"/>
  <c r="H46" i="29" s="1"/>
  <c r="G103" i="29"/>
  <c r="H103" i="29" s="1"/>
  <c r="G124" i="29"/>
  <c r="H124" i="29" s="1"/>
  <c r="G65" i="29"/>
  <c r="H65" i="29" s="1"/>
  <c r="V4" i="15"/>
  <c r="W4" i="15" s="1"/>
  <c r="G60" i="29"/>
  <c r="H60" i="29" s="1"/>
  <c r="G28" i="29"/>
  <c r="H28" i="29" s="1"/>
  <c r="V13" i="15"/>
  <c r="F51" i="24" s="1"/>
  <c r="G34" i="29"/>
  <c r="H34" i="29" s="1"/>
  <c r="G32" i="29"/>
  <c r="H32" i="29" s="1"/>
  <c r="G73" i="29"/>
  <c r="H73" i="29" s="1"/>
  <c r="G101" i="29"/>
  <c r="H101" i="29" s="1"/>
  <c r="D26" i="13"/>
  <c r="W26" i="13"/>
  <c r="N37" i="13"/>
  <c r="M37" i="13"/>
  <c r="D37" i="13"/>
  <c r="V14" i="12"/>
  <c r="F35" i="24" s="1"/>
  <c r="V4" i="12"/>
  <c r="E22" i="23" s="1"/>
  <c r="M59" i="10"/>
  <c r="M37" i="10"/>
  <c r="M38" i="10" s="1"/>
  <c r="AI6" i="10" s="1"/>
  <c r="AJ6" i="10" s="1"/>
  <c r="W37" i="10"/>
  <c r="G108" i="29"/>
  <c r="H108" i="29" s="1"/>
  <c r="G141" i="29"/>
  <c r="H141" i="29" s="1"/>
  <c r="G134" i="29"/>
  <c r="H134" i="29" s="1"/>
  <c r="M26" i="10"/>
  <c r="X37" i="13"/>
  <c r="V2" i="12"/>
  <c r="F23" i="24" s="1"/>
  <c r="V7" i="9"/>
  <c r="F10" i="24" s="1"/>
  <c r="G57" i="29"/>
  <c r="H57" i="29" s="1"/>
  <c r="G36" i="29"/>
  <c r="H36" i="29" s="1"/>
  <c r="G115" i="29"/>
  <c r="H115" i="29" s="1"/>
  <c r="G56" i="29"/>
  <c r="H56" i="29" s="1"/>
  <c r="G94" i="29"/>
  <c r="H94" i="29" s="1"/>
  <c r="G80" i="29"/>
  <c r="H80" i="29" s="1"/>
  <c r="W38" i="16"/>
  <c r="AI7" i="16" s="1"/>
  <c r="D41" i="21" s="1"/>
  <c r="V6" i="15"/>
  <c r="F44" i="24" s="1"/>
  <c r="V13" i="11"/>
  <c r="E15" i="23" s="1"/>
  <c r="G144" i="29"/>
  <c r="H144" i="29" s="1"/>
  <c r="G76" i="29"/>
  <c r="H76" i="29" s="1"/>
  <c r="G149" i="29"/>
  <c r="H149" i="29" s="1"/>
  <c r="G84" i="29"/>
  <c r="H84" i="29" s="1"/>
  <c r="G17" i="29"/>
  <c r="H17" i="29" s="1"/>
  <c r="X48" i="16"/>
  <c r="V11" i="15"/>
  <c r="E29" i="21" s="1"/>
  <c r="V13" i="12"/>
  <c r="E31" i="23" s="1"/>
  <c r="D24" i="21"/>
  <c r="W37" i="13"/>
  <c r="X48" i="10"/>
  <c r="W49" i="10" s="1"/>
  <c r="AI10" i="10" s="1"/>
  <c r="V2" i="15"/>
  <c r="E20" i="21" s="1"/>
  <c r="G112" i="29"/>
  <c r="H112" i="29" s="1"/>
  <c r="G122" i="29"/>
  <c r="H122" i="29" s="1"/>
  <c r="G142" i="29"/>
  <c r="H142" i="29" s="1"/>
  <c r="G153" i="29"/>
  <c r="H153" i="29" s="1"/>
  <c r="G18" i="29"/>
  <c r="H18" i="29" s="1"/>
  <c r="G140" i="29"/>
  <c r="H140" i="29" s="1"/>
  <c r="G50" i="29"/>
  <c r="H50" i="29" s="1"/>
  <c r="G14" i="29"/>
  <c r="H14" i="29" s="1"/>
  <c r="G88" i="29"/>
  <c r="H88" i="29" s="1"/>
  <c r="A44" i="14"/>
  <c r="D48" i="13"/>
  <c r="V7" i="14"/>
  <c r="E9" i="21" s="1"/>
  <c r="C59" i="10"/>
  <c r="G2" i="29"/>
  <c r="H2" i="29" s="1"/>
  <c r="G156" i="29"/>
  <c r="H156" i="29" s="1"/>
  <c r="G130" i="29"/>
  <c r="H130" i="29" s="1"/>
  <c r="V5" i="9"/>
  <c r="W5" i="9" s="1"/>
  <c r="G128" i="29"/>
  <c r="H128" i="29" s="1"/>
  <c r="G48" i="29"/>
  <c r="H48" i="29" s="1"/>
  <c r="G66" i="29"/>
  <c r="H66" i="29" s="1"/>
  <c r="G30" i="29"/>
  <c r="H30" i="29" s="1"/>
  <c r="X26" i="13"/>
  <c r="C26" i="13"/>
  <c r="V13" i="14"/>
  <c r="E51" i="24" s="1"/>
  <c r="D15" i="21"/>
  <c r="V5" i="14"/>
  <c r="E7" i="21" s="1"/>
  <c r="V8" i="14"/>
  <c r="E10" i="21" s="1"/>
  <c r="N26" i="16"/>
  <c r="M27" i="16" s="1"/>
  <c r="AI3" i="16" s="1"/>
  <c r="D37" i="21" s="1"/>
  <c r="C26" i="16"/>
  <c r="G20" i="29"/>
  <c r="H20" i="29" s="1"/>
  <c r="V10" i="14"/>
  <c r="W10" i="14" s="1"/>
  <c r="N49" i="14" s="1"/>
  <c r="X26" i="16"/>
  <c r="V11" i="14"/>
  <c r="W11" i="14" s="1"/>
  <c r="V12" i="14"/>
  <c r="E50" i="24" s="1"/>
  <c r="V4" i="14"/>
  <c r="E6" i="21" s="1"/>
  <c r="G136" i="29"/>
  <c r="H136" i="29" s="1"/>
  <c r="G64" i="29"/>
  <c r="H64" i="29" s="1"/>
  <c r="G37" i="29"/>
  <c r="H37" i="29" s="1"/>
  <c r="G125" i="29"/>
  <c r="H125" i="29" s="1"/>
  <c r="G23" i="29"/>
  <c r="H23" i="29" s="1"/>
  <c r="G39" i="29"/>
  <c r="H39" i="29" s="1"/>
  <c r="G54" i="29"/>
  <c r="H54" i="29" s="1"/>
  <c r="G70" i="29"/>
  <c r="H70" i="29" s="1"/>
  <c r="G95" i="29"/>
  <c r="H95" i="29" s="1"/>
  <c r="G118" i="29"/>
  <c r="H118" i="29" s="1"/>
  <c r="G137" i="29"/>
  <c r="H137" i="29" s="1"/>
  <c r="G114" i="29"/>
  <c r="H114" i="29" s="1"/>
  <c r="G133" i="29"/>
  <c r="H133" i="29" s="1"/>
  <c r="G3" i="29"/>
  <c r="H3" i="29" s="1"/>
  <c r="G19" i="29"/>
  <c r="H19" i="29" s="1"/>
  <c r="G35" i="29"/>
  <c r="H35" i="29" s="1"/>
  <c r="G51" i="29"/>
  <c r="H51" i="29" s="1"/>
  <c r="G59" i="29"/>
  <c r="H59" i="29" s="1"/>
  <c r="G67" i="29"/>
  <c r="H67" i="29" s="1"/>
  <c r="G75" i="29"/>
  <c r="H75" i="29" s="1"/>
  <c r="G81" i="29"/>
  <c r="H81" i="29" s="1"/>
  <c r="G85" i="29"/>
  <c r="H85" i="29" s="1"/>
  <c r="G89" i="29"/>
  <c r="H89" i="29" s="1"/>
  <c r="G107" i="29"/>
  <c r="H107" i="29" s="1"/>
  <c r="G126" i="29"/>
  <c r="H126" i="29" s="1"/>
  <c r="G145" i="29"/>
  <c r="H145" i="29" s="1"/>
  <c r="G33" i="29"/>
  <c r="H33" i="29" s="1"/>
  <c r="G12" i="29"/>
  <c r="H12" i="29" s="1"/>
  <c r="G25" i="29"/>
  <c r="H25" i="29" s="1"/>
  <c r="G152" i="29"/>
  <c r="H152" i="29" s="1"/>
  <c r="G120" i="29"/>
  <c r="H120" i="29" s="1"/>
  <c r="G104" i="29"/>
  <c r="H104" i="29" s="1"/>
  <c r="G21" i="29"/>
  <c r="H21" i="29" s="1"/>
  <c r="G92" i="29"/>
  <c r="H92" i="29" s="1"/>
  <c r="G106" i="29"/>
  <c r="H106" i="29" s="1"/>
  <c r="G151" i="29"/>
  <c r="H151" i="29" s="1"/>
  <c r="G7" i="29"/>
  <c r="H7" i="29" s="1"/>
  <c r="G148" i="29"/>
  <c r="H148" i="29" s="1"/>
  <c r="G132" i="29"/>
  <c r="H132" i="29" s="1"/>
  <c r="G116" i="29"/>
  <c r="H116" i="29" s="1"/>
  <c r="G52" i="29"/>
  <c r="H52" i="29" s="1"/>
  <c r="G68" i="29"/>
  <c r="H68" i="29" s="1"/>
  <c r="G24" i="29"/>
  <c r="H24" i="29" s="1"/>
  <c r="G40" i="29"/>
  <c r="H40" i="29" s="1"/>
  <c r="G96" i="29"/>
  <c r="H96" i="29" s="1"/>
  <c r="G109" i="29"/>
  <c r="H109" i="29" s="1"/>
  <c r="G135" i="29"/>
  <c r="H135" i="29" s="1"/>
  <c r="G154" i="29"/>
  <c r="H154" i="29" s="1"/>
  <c r="G10" i="29"/>
  <c r="H10" i="29" s="1"/>
  <c r="G26" i="29"/>
  <c r="H26" i="29" s="1"/>
  <c r="G42" i="29"/>
  <c r="H42" i="29" s="1"/>
  <c r="G58" i="29"/>
  <c r="H58" i="29" s="1"/>
  <c r="G74" i="29"/>
  <c r="H74" i="29" s="1"/>
  <c r="G99" i="29"/>
  <c r="H99" i="29" s="1"/>
  <c r="G121" i="29"/>
  <c r="H121" i="29" s="1"/>
  <c r="G147" i="29"/>
  <c r="H147" i="29" s="1"/>
  <c r="G117" i="29"/>
  <c r="H117" i="29" s="1"/>
  <c r="G143" i="29"/>
  <c r="H143" i="29" s="1"/>
  <c r="G6" i="29"/>
  <c r="H6" i="29" s="1"/>
  <c r="G22" i="29"/>
  <c r="H22" i="29" s="1"/>
  <c r="G38" i="29"/>
  <c r="H38" i="29" s="1"/>
  <c r="G53" i="29"/>
  <c r="H53" i="29" s="1"/>
  <c r="G61" i="29"/>
  <c r="H61" i="29" s="1"/>
  <c r="G69" i="29"/>
  <c r="H69" i="29" s="1"/>
  <c r="G77" i="29"/>
  <c r="H77" i="29" s="1"/>
  <c r="G82" i="29"/>
  <c r="H82" i="29" s="1"/>
  <c r="G86" i="29"/>
  <c r="H86" i="29" s="1"/>
  <c r="G93" i="29"/>
  <c r="H93" i="29" s="1"/>
  <c r="G110" i="29"/>
  <c r="H110" i="29" s="1"/>
  <c r="G129" i="29"/>
  <c r="H129" i="29" s="1"/>
  <c r="G155" i="29"/>
  <c r="H155" i="29" s="1"/>
  <c r="G16" i="29"/>
  <c r="H16" i="29" s="1"/>
  <c r="G98" i="29"/>
  <c r="H98" i="29" s="1"/>
  <c r="G8" i="29"/>
  <c r="H8" i="29" s="1"/>
  <c r="G72" i="29"/>
  <c r="H72" i="29" s="1"/>
  <c r="G29" i="29"/>
  <c r="H29" i="29" s="1"/>
  <c r="G45" i="29"/>
  <c r="H45" i="29" s="1"/>
  <c r="G100" i="29"/>
  <c r="H100" i="29" s="1"/>
  <c r="G119" i="29"/>
  <c r="H119" i="29" s="1"/>
  <c r="G138" i="29"/>
  <c r="H138" i="29" s="1"/>
  <c r="G157" i="29"/>
  <c r="H157" i="29" s="1"/>
  <c r="G15" i="29"/>
  <c r="H15" i="29" s="1"/>
  <c r="G31" i="29"/>
  <c r="H31" i="29" s="1"/>
  <c r="G47" i="29"/>
  <c r="H47" i="29" s="1"/>
  <c r="G62" i="29"/>
  <c r="H62" i="29" s="1"/>
  <c r="G78" i="29"/>
  <c r="H78" i="29" s="1"/>
  <c r="G105" i="29"/>
  <c r="H105" i="29" s="1"/>
  <c r="G131" i="29"/>
  <c r="H131" i="29" s="1"/>
  <c r="G150" i="29"/>
  <c r="H150" i="29" s="1"/>
  <c r="G127" i="29"/>
  <c r="H127" i="29" s="1"/>
  <c r="G146" i="29"/>
  <c r="H146" i="29" s="1"/>
  <c r="G11" i="29"/>
  <c r="H11" i="29" s="1"/>
  <c r="G27" i="29"/>
  <c r="H27" i="29" s="1"/>
  <c r="G43" i="29"/>
  <c r="H43" i="29" s="1"/>
  <c r="G55" i="29"/>
  <c r="H55" i="29" s="1"/>
  <c r="G63" i="29"/>
  <c r="H63" i="29" s="1"/>
  <c r="G71" i="29"/>
  <c r="H71" i="29" s="1"/>
  <c r="G79" i="29"/>
  <c r="H79" i="29" s="1"/>
  <c r="G83" i="29"/>
  <c r="H83" i="29" s="1"/>
  <c r="G87" i="29"/>
  <c r="H87" i="29" s="1"/>
  <c r="G97" i="29"/>
  <c r="H97" i="29" s="1"/>
  <c r="G113" i="29"/>
  <c r="H113" i="29" s="1"/>
  <c r="G139" i="29"/>
  <c r="H139" i="29" s="1"/>
  <c r="G9" i="29"/>
  <c r="H9" i="29" s="1"/>
  <c r="G90" i="29"/>
  <c r="H90" i="29" s="1"/>
  <c r="V10" i="15"/>
  <c r="E28" i="21" s="1"/>
  <c r="G102" i="29"/>
  <c r="H102" i="29" s="1"/>
  <c r="G13" i="29"/>
  <c r="H13" i="29" s="1"/>
  <c r="G5" i="29"/>
  <c r="H5" i="29" s="1"/>
  <c r="G4" i="29"/>
  <c r="H4" i="29" s="1"/>
  <c r="G41" i="29"/>
  <c r="H41" i="29" s="1"/>
  <c r="W2" i="15"/>
  <c r="D27" i="15" s="1"/>
  <c r="F40" i="24"/>
  <c r="V2" i="14"/>
  <c r="E4" i="21" s="1"/>
  <c r="V14" i="14"/>
  <c r="E16" i="21" s="1"/>
  <c r="V3" i="14"/>
  <c r="E41" i="24" s="1"/>
  <c r="V4" i="11"/>
  <c r="E25" i="24" s="1"/>
  <c r="W48" i="13"/>
  <c r="N59" i="13"/>
  <c r="M59" i="13"/>
  <c r="V9" i="11"/>
  <c r="W9" i="11" s="1"/>
  <c r="X48" i="13"/>
  <c r="V7" i="11"/>
  <c r="W7" i="11" s="1"/>
  <c r="D20" i="23"/>
  <c r="V10" i="12"/>
  <c r="W10" i="12" s="1"/>
  <c r="V11" i="12"/>
  <c r="W11" i="12" s="1"/>
  <c r="V8" i="11"/>
  <c r="E10" i="23" s="1"/>
  <c r="V11" i="11"/>
  <c r="W11" i="11" s="1"/>
  <c r="V14" i="11"/>
  <c r="W14" i="11" s="1"/>
  <c r="V10" i="11"/>
  <c r="W10" i="11" s="1"/>
  <c r="V5" i="12"/>
  <c r="W5" i="12" s="1"/>
  <c r="D38" i="12" s="1"/>
  <c r="M49" i="13"/>
  <c r="AI9" i="13" s="1"/>
  <c r="V5" i="11"/>
  <c r="W5" i="11" s="1"/>
  <c r="V14" i="8"/>
  <c r="E17" i="24" s="1"/>
  <c r="V13" i="8"/>
  <c r="E16" i="24" s="1"/>
  <c r="V9" i="8"/>
  <c r="E12" i="24" s="1"/>
  <c r="V2" i="8"/>
  <c r="E5" i="24" s="1"/>
  <c r="V7" i="8"/>
  <c r="E9" i="22" s="1"/>
  <c r="V13" i="9"/>
  <c r="E31" i="22" s="1"/>
  <c r="V14" i="9"/>
  <c r="E32" i="22" s="1"/>
  <c r="D32" i="22"/>
  <c r="V8" i="8"/>
  <c r="W8" i="8" s="1"/>
  <c r="V10" i="8"/>
  <c r="W10" i="8" s="1"/>
  <c r="V4" i="8"/>
  <c r="E6" i="22" s="1"/>
  <c r="V10" i="9"/>
  <c r="W10" i="9" s="1"/>
  <c r="V5" i="8"/>
  <c r="W5" i="8" s="1"/>
  <c r="D22" i="22"/>
  <c r="V4" i="9"/>
  <c r="F7" i="24" s="1"/>
  <c r="V11" i="8"/>
  <c r="E13" i="22" s="1"/>
  <c r="V12" i="8"/>
  <c r="W12" i="8" s="1"/>
  <c r="D14" i="22"/>
  <c r="V3" i="8"/>
  <c r="E5" i="22" s="1"/>
  <c r="V11" i="9"/>
  <c r="E29" i="22" s="1"/>
  <c r="V2" i="9"/>
  <c r="F5" i="24" s="1"/>
  <c r="V9" i="9"/>
  <c r="E27" i="22" s="1"/>
  <c r="D48" i="10"/>
  <c r="C49" i="10" s="1"/>
  <c r="AI8" i="10" s="1"/>
  <c r="D42" i="22" s="1"/>
  <c r="D59" i="10"/>
  <c r="X26" i="10"/>
  <c r="W27" i="10" s="1"/>
  <c r="AI4" i="10" s="1"/>
  <c r="D26" i="10"/>
  <c r="C27" i="10" s="1"/>
  <c r="AI2" i="10" s="1"/>
  <c r="D36" i="22" s="1"/>
  <c r="N26" i="10"/>
  <c r="W59" i="10"/>
  <c r="N26" i="13"/>
  <c r="D59" i="13"/>
  <c r="G49" i="29"/>
  <c r="H49" i="29" s="1"/>
  <c r="M37" i="16"/>
  <c r="M38" i="16" s="1"/>
  <c r="AI6" i="16" s="1"/>
  <c r="W26" i="16"/>
  <c r="N48" i="16"/>
  <c r="M49" i="16" s="1"/>
  <c r="AI9" i="16" s="1"/>
  <c r="D14" i="23"/>
  <c r="V12" i="11"/>
  <c r="W59" i="13"/>
  <c r="M48" i="10"/>
  <c r="N48" i="10"/>
  <c r="C37" i="10"/>
  <c r="C38" i="10" s="1"/>
  <c r="AI5" i="10" s="1"/>
  <c r="D4" i="23"/>
  <c r="V2" i="11"/>
  <c r="X59" i="13"/>
  <c r="V9" i="14"/>
  <c r="E47" i="24" s="1"/>
  <c r="A64" i="30"/>
  <c r="F55" i="14"/>
  <c r="D8" i="21"/>
  <c r="V6" i="14"/>
  <c r="A16" i="30"/>
  <c r="K22" i="14"/>
  <c r="A29" i="30"/>
  <c r="F34" i="14"/>
  <c r="A47" i="30"/>
  <c r="F45" i="14"/>
  <c r="G126" i="30"/>
  <c r="H126" i="30" s="1"/>
  <c r="C70" i="13"/>
  <c r="D26" i="16"/>
  <c r="A16" i="29"/>
  <c r="K22" i="15"/>
  <c r="A22" i="30"/>
  <c r="A33" i="14"/>
  <c r="C49" i="16"/>
  <c r="AI8" i="16" s="1"/>
  <c r="F52" i="24"/>
  <c r="E32" i="21"/>
  <c r="W14" i="15"/>
  <c r="A4" i="30"/>
  <c r="A22" i="14"/>
  <c r="A10" i="29"/>
  <c r="F22" i="15"/>
  <c r="E23" i="21"/>
  <c r="F43" i="24"/>
  <c r="W5" i="15"/>
  <c r="A52" i="30"/>
  <c r="K44" i="14"/>
  <c r="A35" i="30"/>
  <c r="K34" i="14"/>
  <c r="A101" i="29"/>
  <c r="A107" i="30"/>
  <c r="A34" i="16"/>
  <c r="F42" i="24"/>
  <c r="F15" i="24"/>
  <c r="E30" i="22"/>
  <c r="W12" i="9"/>
  <c r="G44" i="29"/>
  <c r="H44" i="29" s="1"/>
  <c r="G111" i="29"/>
  <c r="H111" i="29" s="1"/>
  <c r="A119" i="30"/>
  <c r="A113" i="29"/>
  <c r="U34" i="16"/>
  <c r="A58" i="30"/>
  <c r="A55" i="14"/>
  <c r="A142" i="30"/>
  <c r="A136" i="29"/>
  <c r="A55" i="16"/>
  <c r="A125" i="30"/>
  <c r="A119" i="29"/>
  <c r="A45" i="16"/>
  <c r="D70" i="13"/>
  <c r="E21" i="21"/>
  <c r="F41" i="24"/>
  <c r="W3" i="15"/>
  <c r="F11" i="24"/>
  <c r="E26" i="22"/>
  <c r="W8" i="9"/>
  <c r="D40" i="22"/>
  <c r="A41" i="30"/>
  <c r="A45" i="14"/>
  <c r="X59" i="16"/>
  <c r="C59" i="13"/>
  <c r="F50" i="24"/>
  <c r="E30" i="21"/>
  <c r="W12" i="15"/>
  <c r="F27" i="24"/>
  <c r="E24" i="23"/>
  <c r="W6" i="12"/>
  <c r="E27" i="21"/>
  <c r="F47" i="24"/>
  <c r="W9" i="15"/>
  <c r="W48" i="16"/>
  <c r="A10" i="30"/>
  <c r="F22" i="14"/>
  <c r="A150" i="29"/>
  <c r="A156" i="30"/>
  <c r="U57" i="16"/>
  <c r="A162" i="30"/>
  <c r="A156" i="29"/>
  <c r="A68" i="16"/>
  <c r="D37" i="16"/>
  <c r="D43" i="23"/>
  <c r="C71" i="10"/>
  <c r="AI14" i="10" s="1"/>
  <c r="D5" i="23"/>
  <c r="V3" i="11"/>
  <c r="A100" i="30"/>
  <c r="A94" i="29"/>
  <c r="U22" i="16"/>
  <c r="A131" i="30"/>
  <c r="A125" i="29"/>
  <c r="K45" i="16"/>
  <c r="G127" i="30"/>
  <c r="H127" i="30" s="1"/>
  <c r="A71" i="29"/>
  <c r="K56" i="15"/>
  <c r="F46" i="24"/>
  <c r="E26" i="21"/>
  <c r="W8" i="15"/>
  <c r="E25" i="21"/>
  <c r="F45" i="24"/>
  <c r="W7" i="15"/>
  <c r="A91" i="30"/>
  <c r="A85" i="29"/>
  <c r="G123" i="30"/>
  <c r="H123" i="30" s="1"/>
  <c r="G122" i="30"/>
  <c r="H122" i="30" s="1"/>
  <c r="D70" i="16"/>
  <c r="C71" i="16" s="1"/>
  <c r="AI14" i="16" s="1"/>
  <c r="A112" i="30"/>
  <c r="A106" i="29"/>
  <c r="K33" i="16"/>
  <c r="M26" i="13"/>
  <c r="D27" i="23"/>
  <c r="V9" i="12"/>
  <c r="A89" i="29"/>
  <c r="A95" i="30"/>
  <c r="K23" i="16"/>
  <c r="F9" i="24"/>
  <c r="E24" i="22"/>
  <c r="W6" i="9"/>
  <c r="F6" i="24"/>
  <c r="E21" i="22"/>
  <c r="W3" i="9"/>
  <c r="G124" i="30"/>
  <c r="H124" i="30" s="1"/>
  <c r="A150" i="30"/>
  <c r="A144" i="29"/>
  <c r="K57" i="16"/>
  <c r="A52" i="29"/>
  <c r="K44" i="15"/>
  <c r="A77" i="30"/>
  <c r="A67" i="14"/>
  <c r="A5" i="29"/>
  <c r="A23" i="15"/>
  <c r="E26" i="23"/>
  <c r="F29" i="24"/>
  <c r="W8" i="12"/>
  <c r="F28" i="24"/>
  <c r="E25" i="23"/>
  <c r="W7" i="12"/>
  <c r="N59" i="16"/>
  <c r="A23" i="29"/>
  <c r="A34" i="15"/>
  <c r="A137" i="30"/>
  <c r="A131" i="29"/>
  <c r="U45" i="16"/>
  <c r="A70" i="30"/>
  <c r="K55" i="14"/>
  <c r="E27" i="24"/>
  <c r="E8" i="23"/>
  <c r="W6" i="11"/>
  <c r="E9" i="24"/>
  <c r="E8" i="22"/>
  <c r="W6" i="8"/>
  <c r="G125" i="30"/>
  <c r="H125" i="30" s="1"/>
  <c r="C49" i="13"/>
  <c r="AI8" i="13" s="1"/>
  <c r="G115" i="30"/>
  <c r="H115" i="30" s="1"/>
  <c r="G113" i="30"/>
  <c r="H113" i="30" s="1"/>
  <c r="G114" i="30"/>
  <c r="H114" i="30" s="1"/>
  <c r="G111" i="30"/>
  <c r="H111" i="30" s="1"/>
  <c r="G110" i="30"/>
  <c r="H110" i="30" s="1"/>
  <c r="G112" i="30"/>
  <c r="H112" i="30" s="1"/>
  <c r="G84" i="30"/>
  <c r="H84" i="30" s="1"/>
  <c r="G31" i="30"/>
  <c r="H31" i="30" s="1"/>
  <c r="G30" i="30"/>
  <c r="H30" i="30" s="1"/>
  <c r="G29" i="30"/>
  <c r="H29" i="30" s="1"/>
  <c r="G26" i="30"/>
  <c r="H26" i="30" s="1"/>
  <c r="G27" i="30"/>
  <c r="H27" i="30" s="1"/>
  <c r="G151" i="30"/>
  <c r="H151" i="30" s="1"/>
  <c r="G28" i="30"/>
  <c r="H28" i="30" s="1"/>
  <c r="G117" i="30"/>
  <c r="H117" i="30" s="1"/>
  <c r="G85" i="30"/>
  <c r="H85" i="30" s="1"/>
  <c r="G79" i="30"/>
  <c r="H79" i="30" s="1"/>
  <c r="G10" i="30"/>
  <c r="H10" i="30" s="1"/>
  <c r="G159" i="30"/>
  <c r="H159" i="30" s="1"/>
  <c r="G94" i="30"/>
  <c r="H94" i="30" s="1"/>
  <c r="G152" i="30"/>
  <c r="H152" i="30" s="1"/>
  <c r="G86" i="30"/>
  <c r="H86" i="30" s="1"/>
  <c r="G13" i="30"/>
  <c r="H13" i="30" s="1"/>
  <c r="G6" i="30"/>
  <c r="H6" i="30" s="1"/>
  <c r="G70" i="30"/>
  <c r="H70" i="30" s="1"/>
  <c r="G32" i="30"/>
  <c r="H32" i="30" s="1"/>
  <c r="G58" i="30"/>
  <c r="H58" i="30" s="1"/>
  <c r="G102" i="30"/>
  <c r="H102" i="30" s="1"/>
  <c r="G49" i="30"/>
  <c r="H49" i="30" s="1"/>
  <c r="G73" i="30"/>
  <c r="H73" i="30" s="1"/>
  <c r="G103" i="30"/>
  <c r="H103" i="30" s="1"/>
  <c r="G11" i="30"/>
  <c r="H11" i="30" s="1"/>
  <c r="G156" i="30"/>
  <c r="H156" i="30" s="1"/>
  <c r="G17" i="30"/>
  <c r="H17" i="30" s="1"/>
  <c r="G107" i="30"/>
  <c r="H107" i="30" s="1"/>
  <c r="G100" i="30"/>
  <c r="H100" i="30" s="1"/>
  <c r="G153" i="30"/>
  <c r="H153" i="30" s="1"/>
  <c r="G87" i="30"/>
  <c r="H87" i="30" s="1"/>
  <c r="G61" i="30"/>
  <c r="H61" i="30" s="1"/>
  <c r="G135" i="30"/>
  <c r="H135" i="30" s="1"/>
  <c r="G146" i="30"/>
  <c r="H146" i="30" s="1"/>
  <c r="G129" i="30"/>
  <c r="H129" i="30" s="1"/>
  <c r="G51" i="30"/>
  <c r="H51" i="30" s="1"/>
  <c r="G138" i="30"/>
  <c r="H138" i="30" s="1"/>
  <c r="G157" i="30"/>
  <c r="H157" i="30" s="1"/>
  <c r="G20" i="30"/>
  <c r="H20" i="30" s="1"/>
  <c r="G53" i="30"/>
  <c r="H53" i="30" s="1"/>
  <c r="G88" i="30"/>
  <c r="H88" i="30" s="1"/>
  <c r="G134" i="30"/>
  <c r="H134" i="30" s="1"/>
  <c r="G4" i="30"/>
  <c r="H4" i="30" s="1"/>
  <c r="G97" i="30"/>
  <c r="H97" i="30" s="1"/>
  <c r="G18" i="30"/>
  <c r="H18" i="30" s="1"/>
  <c r="G67" i="30"/>
  <c r="H67" i="30" s="1"/>
  <c r="G131" i="30"/>
  <c r="H131" i="30" s="1"/>
  <c r="G21" i="30"/>
  <c r="H21" i="30" s="1"/>
  <c r="G132" i="30"/>
  <c r="H132" i="30" s="1"/>
  <c r="G142" i="30"/>
  <c r="H142" i="30" s="1"/>
  <c r="G66" i="30"/>
  <c r="H66" i="30" s="1"/>
  <c r="G3" i="30"/>
  <c r="H3" i="30" s="1"/>
  <c r="G23" i="30"/>
  <c r="H23" i="30" s="1"/>
  <c r="G65" i="30"/>
  <c r="H65" i="30" s="1"/>
  <c r="G46" i="30"/>
  <c r="H46" i="30" s="1"/>
  <c r="G145" i="30"/>
  <c r="H145" i="30" s="1"/>
  <c r="G37" i="30"/>
  <c r="H37" i="30" s="1"/>
  <c r="G34" i="30"/>
  <c r="H34" i="30" s="1"/>
  <c r="G128" i="30"/>
  <c r="H128" i="30" s="1"/>
  <c r="G12" i="30"/>
  <c r="H12" i="30" s="1"/>
  <c r="G140" i="30"/>
  <c r="H140" i="30" s="1"/>
  <c r="G35" i="30"/>
  <c r="H35" i="30" s="1"/>
  <c r="G39" i="30"/>
  <c r="H39" i="30" s="1"/>
  <c r="G161" i="30"/>
  <c r="H161" i="30" s="1"/>
  <c r="G8" i="30"/>
  <c r="H8" i="30" s="1"/>
  <c r="G75" i="30"/>
  <c r="H75" i="30" s="1"/>
  <c r="G54" i="30"/>
  <c r="H54" i="30" s="1"/>
  <c r="G90" i="30"/>
  <c r="H90" i="30" s="1"/>
  <c r="G119" i="30"/>
  <c r="H119" i="30" s="1"/>
  <c r="G56" i="30"/>
  <c r="H56" i="30" s="1"/>
  <c r="G19" i="30"/>
  <c r="H19" i="30" s="1"/>
  <c r="G42" i="30"/>
  <c r="H42" i="30" s="1"/>
  <c r="G149" i="30"/>
  <c r="H149" i="30" s="1"/>
  <c r="G101" i="30"/>
  <c r="H101" i="30" s="1"/>
  <c r="G78" i="30"/>
  <c r="H78" i="30" s="1"/>
  <c r="G33" i="30"/>
  <c r="H33" i="30" s="1"/>
  <c r="G136" i="30"/>
  <c r="H136" i="30" s="1"/>
  <c r="G99" i="30"/>
  <c r="H99" i="30" s="1"/>
  <c r="G7" i="30"/>
  <c r="H7" i="30" s="1"/>
  <c r="G95" i="30"/>
  <c r="H95" i="30" s="1"/>
  <c r="G71" i="30"/>
  <c r="H71" i="30" s="1"/>
  <c r="G147" i="30"/>
  <c r="H147" i="30" s="1"/>
  <c r="G109" i="30"/>
  <c r="H109" i="30" s="1"/>
  <c r="G64" i="30"/>
  <c r="H64" i="30" s="1"/>
  <c r="G121" i="30"/>
  <c r="H121" i="30" s="1"/>
  <c r="G120" i="30"/>
  <c r="H120" i="30" s="1"/>
  <c r="G48" i="30"/>
  <c r="H48" i="30" s="1"/>
  <c r="G63" i="30"/>
  <c r="H63" i="30" s="1"/>
  <c r="G41" i="30"/>
  <c r="H41" i="30" s="1"/>
  <c r="G116" i="30"/>
  <c r="H116" i="30" s="1"/>
  <c r="G40" i="30"/>
  <c r="H40" i="30" s="1"/>
  <c r="G133" i="30"/>
  <c r="H133" i="30" s="1"/>
  <c r="G118" i="30"/>
  <c r="H118" i="30" s="1"/>
  <c r="G83" i="30"/>
  <c r="H83" i="30" s="1"/>
  <c r="G162" i="30"/>
  <c r="H162" i="30" s="1"/>
  <c r="G25" i="30"/>
  <c r="H25" i="30" s="1"/>
  <c r="G80" i="30"/>
  <c r="H80" i="30" s="1"/>
  <c r="G44" i="30"/>
  <c r="H44" i="30" s="1"/>
  <c r="G143" i="30"/>
  <c r="H143" i="30" s="1"/>
  <c r="G47" i="30"/>
  <c r="H47" i="30" s="1"/>
  <c r="G68" i="30"/>
  <c r="H68" i="30" s="1"/>
  <c r="G57" i="30"/>
  <c r="H57" i="30" s="1"/>
  <c r="G139" i="30"/>
  <c r="H139" i="30" s="1"/>
  <c r="G163" i="30"/>
  <c r="H163" i="30" s="1"/>
  <c r="G160" i="30"/>
  <c r="H160" i="30" s="1"/>
  <c r="G74" i="30"/>
  <c r="H74" i="30" s="1"/>
  <c r="G16" i="30"/>
  <c r="H16" i="30" s="1"/>
  <c r="G69" i="30"/>
  <c r="H69" i="30" s="1"/>
  <c r="G72" i="30"/>
  <c r="H72" i="30" s="1"/>
  <c r="G155" i="30"/>
  <c r="H155" i="30" s="1"/>
  <c r="G108" i="30"/>
  <c r="H108" i="30" s="1"/>
  <c r="G5" i="30"/>
  <c r="H5" i="30" s="1"/>
  <c r="G158" i="30"/>
  <c r="H158" i="30" s="1"/>
  <c r="G130" i="30"/>
  <c r="H130" i="30" s="1"/>
  <c r="G92" i="30"/>
  <c r="H92" i="30" s="1"/>
  <c r="G96" i="30"/>
  <c r="H96" i="30" s="1"/>
  <c r="G45" i="30"/>
  <c r="H45" i="30" s="1"/>
  <c r="G81" i="30"/>
  <c r="H81" i="30" s="1"/>
  <c r="G141" i="30"/>
  <c r="H141" i="30" s="1"/>
  <c r="G105" i="30"/>
  <c r="H105" i="30" s="1"/>
  <c r="G22" i="30"/>
  <c r="H22" i="30" s="1"/>
  <c r="G154" i="30"/>
  <c r="H154" i="30" s="1"/>
  <c r="G104" i="30"/>
  <c r="H104" i="30" s="1"/>
  <c r="G43" i="30"/>
  <c r="H43" i="30" s="1"/>
  <c r="G89" i="30"/>
  <c r="H89" i="30" s="1"/>
  <c r="G15" i="30"/>
  <c r="H15" i="30" s="1"/>
  <c r="G98" i="30"/>
  <c r="H98" i="30" s="1"/>
  <c r="G14" i="30"/>
  <c r="H14" i="30" s="1"/>
  <c r="G93" i="30"/>
  <c r="H93" i="30" s="1"/>
  <c r="G77" i="30"/>
  <c r="H77" i="30" s="1"/>
  <c r="G62" i="30"/>
  <c r="H62" i="30" s="1"/>
  <c r="G144" i="30"/>
  <c r="H144" i="30" s="1"/>
  <c r="G9" i="30"/>
  <c r="H9" i="30" s="1"/>
  <c r="G150" i="30"/>
  <c r="H150" i="30" s="1"/>
  <c r="G36" i="30"/>
  <c r="H36" i="30" s="1"/>
  <c r="G148" i="30"/>
  <c r="H148" i="30" s="1"/>
  <c r="G91" i="30"/>
  <c r="H91" i="30" s="1"/>
  <c r="G52" i="30"/>
  <c r="H52" i="30" s="1"/>
  <c r="G106" i="30"/>
  <c r="H106" i="30" s="1"/>
  <c r="G59" i="30"/>
  <c r="H59" i="30" s="1"/>
  <c r="G60" i="30"/>
  <c r="H60" i="30" s="1"/>
  <c r="G55" i="30"/>
  <c r="H55" i="30" s="1"/>
  <c r="G24" i="30"/>
  <c r="H24" i="30" s="1"/>
  <c r="G137" i="30"/>
  <c r="H137" i="30" s="1"/>
  <c r="G76" i="30"/>
  <c r="H76" i="30" s="1"/>
  <c r="G2" i="30"/>
  <c r="G38" i="30"/>
  <c r="H38" i="30" s="1"/>
  <c r="G82" i="30"/>
  <c r="H82" i="30" s="1"/>
  <c r="G50" i="30"/>
  <c r="H50" i="30" s="1"/>
  <c r="W3" i="12" l="1"/>
  <c r="F21" i="23" s="1"/>
  <c r="E21" i="23"/>
  <c r="W12" i="12"/>
  <c r="F30" i="23" s="1"/>
  <c r="E30" i="23"/>
  <c r="E20" i="23"/>
  <c r="W2" i="12"/>
  <c r="F20" i="23" s="1"/>
  <c r="W4" i="12"/>
  <c r="F22" i="23" s="1"/>
  <c r="E32" i="23"/>
  <c r="F25" i="24"/>
  <c r="E34" i="24"/>
  <c r="E22" i="21"/>
  <c r="M60" i="16"/>
  <c r="AI12" i="16" s="1"/>
  <c r="E45" i="24"/>
  <c r="F20" i="21"/>
  <c r="W60" i="10"/>
  <c r="AI13" i="10" s="1"/>
  <c r="D47" i="22" s="1"/>
  <c r="W38" i="13"/>
  <c r="AI7" i="13" s="1"/>
  <c r="W60" i="16"/>
  <c r="AI13" i="16" s="1"/>
  <c r="D47" i="21" s="1"/>
  <c r="W49" i="16"/>
  <c r="AI10" i="16" s="1"/>
  <c r="W27" i="16"/>
  <c r="AI4" i="16" s="1"/>
  <c r="D38" i="21" s="1"/>
  <c r="C60" i="16"/>
  <c r="AI11" i="16" s="1"/>
  <c r="D45" i="21" s="1"/>
  <c r="C27" i="16"/>
  <c r="AI2" i="16" s="1"/>
  <c r="W27" i="13"/>
  <c r="AI4" i="13" s="1"/>
  <c r="D38" i="23" s="1"/>
  <c r="C38" i="13"/>
  <c r="AI5" i="13" s="1"/>
  <c r="D39" i="23" s="1"/>
  <c r="M27" i="10"/>
  <c r="AI3" i="10" s="1"/>
  <c r="D37" i="22" s="1"/>
  <c r="C60" i="10"/>
  <c r="AI11" i="10" s="1"/>
  <c r="D45" i="22" s="1"/>
  <c r="W38" i="10"/>
  <c r="AI7" i="10" s="1"/>
  <c r="M60" i="10"/>
  <c r="AI12" i="10" s="1"/>
  <c r="D46" i="22" s="1"/>
  <c r="AJ7" i="16"/>
  <c r="E41" i="21" s="1"/>
  <c r="M60" i="13"/>
  <c r="AI12" i="13" s="1"/>
  <c r="D46" i="23" s="1"/>
  <c r="M27" i="13"/>
  <c r="AI3" i="13" s="1"/>
  <c r="D37" i="23" s="1"/>
  <c r="C27" i="13"/>
  <c r="AI2" i="13" s="1"/>
  <c r="D36" i="23" s="1"/>
  <c r="F48" i="24"/>
  <c r="W10" i="15"/>
  <c r="F28" i="21" s="1"/>
  <c r="W13" i="15"/>
  <c r="F31" i="21" s="1"/>
  <c r="E31" i="21"/>
  <c r="E13" i="21"/>
  <c r="E49" i="24"/>
  <c r="E15" i="21"/>
  <c r="W5" i="14"/>
  <c r="D38" i="14" s="1"/>
  <c r="E43" i="24"/>
  <c r="W13" i="14"/>
  <c r="F15" i="21" s="1"/>
  <c r="W7" i="14"/>
  <c r="F9" i="21" s="1"/>
  <c r="E46" i="24"/>
  <c r="M38" i="13"/>
  <c r="AI6" i="13" s="1"/>
  <c r="C60" i="13"/>
  <c r="AI11" i="13" s="1"/>
  <c r="D45" i="23" s="1"/>
  <c r="W14" i="12"/>
  <c r="D71" i="12" s="1"/>
  <c r="F34" i="24"/>
  <c r="W13" i="12"/>
  <c r="F31" i="23" s="1"/>
  <c r="E28" i="23"/>
  <c r="F31" i="24"/>
  <c r="W4" i="11"/>
  <c r="F6" i="23" s="1"/>
  <c r="W13" i="11"/>
  <c r="N60" i="11" s="1"/>
  <c r="E30" i="24"/>
  <c r="E6" i="23"/>
  <c r="D41" i="22"/>
  <c r="AJ7" i="10"/>
  <c r="AK7" i="10" s="1"/>
  <c r="F8" i="24"/>
  <c r="W14" i="9"/>
  <c r="F32" i="22" s="1"/>
  <c r="F17" i="24"/>
  <c r="E23" i="22"/>
  <c r="W13" i="9"/>
  <c r="F31" i="22" s="1"/>
  <c r="F16" i="24"/>
  <c r="F13" i="24"/>
  <c r="W9" i="8"/>
  <c r="F11" i="22" s="1"/>
  <c r="E11" i="22"/>
  <c r="W4" i="8"/>
  <c r="F6" i="22" s="1"/>
  <c r="E7" i="24"/>
  <c r="W14" i="8"/>
  <c r="F16" i="22" s="1"/>
  <c r="E10" i="24"/>
  <c r="E16" i="22"/>
  <c r="W7" i="8"/>
  <c r="F9" i="22" s="1"/>
  <c r="D40" i="21"/>
  <c r="AJ6" i="16"/>
  <c r="AK6" i="16" s="1"/>
  <c r="W13" i="8"/>
  <c r="F15" i="22" s="1"/>
  <c r="W6" i="15"/>
  <c r="I38" i="15" s="1"/>
  <c r="W11" i="15"/>
  <c r="D60" i="15" s="1"/>
  <c r="E15" i="22"/>
  <c r="E24" i="21"/>
  <c r="F49" i="24"/>
  <c r="W7" i="9"/>
  <c r="N38" i="9" s="1"/>
  <c r="E25" i="22"/>
  <c r="C38" i="16"/>
  <c r="AI5" i="16" s="1"/>
  <c r="W49" i="13"/>
  <c r="AI10" i="13" s="1"/>
  <c r="D44" i="23" s="1"/>
  <c r="W8" i="14"/>
  <c r="F10" i="21" s="1"/>
  <c r="F12" i="21"/>
  <c r="W3" i="14"/>
  <c r="F5" i="21" s="1"/>
  <c r="E5" i="21"/>
  <c r="E42" i="24"/>
  <c r="E48" i="24"/>
  <c r="E12" i="21"/>
  <c r="W12" i="14"/>
  <c r="F14" i="21" s="1"/>
  <c r="E14" i="21"/>
  <c r="W4" i="14"/>
  <c r="F6" i="21" s="1"/>
  <c r="W9" i="14"/>
  <c r="F11" i="21" s="1"/>
  <c r="E11" i="21"/>
  <c r="W2" i="14"/>
  <c r="F4" i="21" s="1"/>
  <c r="E40" i="24"/>
  <c r="W14" i="14"/>
  <c r="D71" i="14" s="1"/>
  <c r="E52" i="24"/>
  <c r="E11" i="23"/>
  <c r="E35" i="24"/>
  <c r="E9" i="23"/>
  <c r="E29" i="24"/>
  <c r="E28" i="24"/>
  <c r="E16" i="23"/>
  <c r="F32" i="24"/>
  <c r="F29" i="23"/>
  <c r="D60" i="12"/>
  <c r="E29" i="23"/>
  <c r="E13" i="23"/>
  <c r="E32" i="24"/>
  <c r="F23" i="23"/>
  <c r="W8" i="11"/>
  <c r="F10" i="23" s="1"/>
  <c r="E31" i="24"/>
  <c r="E12" i="23"/>
  <c r="E7" i="23"/>
  <c r="E26" i="24"/>
  <c r="E23" i="23"/>
  <c r="F26" i="24"/>
  <c r="W2" i="8"/>
  <c r="F4" i="22" s="1"/>
  <c r="E4" i="22"/>
  <c r="E10" i="22"/>
  <c r="E11" i="24"/>
  <c r="F12" i="24"/>
  <c r="E12" i="22"/>
  <c r="E13" i="24"/>
  <c r="W9" i="9"/>
  <c r="F27" i="22" s="1"/>
  <c r="E28" i="22"/>
  <c r="F14" i="24"/>
  <c r="E7" i="22"/>
  <c r="E14" i="22"/>
  <c r="E8" i="24"/>
  <c r="W4" i="9"/>
  <c r="F22" i="22" s="1"/>
  <c r="E22" i="22"/>
  <c r="E15" i="24"/>
  <c r="W2" i="9"/>
  <c r="D27" i="9" s="1"/>
  <c r="E20" i="22"/>
  <c r="W11" i="9"/>
  <c r="D60" i="9" s="1"/>
  <c r="E14" i="24"/>
  <c r="W11" i="8"/>
  <c r="D60" i="8" s="1"/>
  <c r="W3" i="8"/>
  <c r="I27" i="8" s="1"/>
  <c r="E6" i="24"/>
  <c r="M49" i="10"/>
  <c r="AI9" i="10" s="1"/>
  <c r="D44" i="22"/>
  <c r="D43" i="21"/>
  <c r="AJ9" i="16"/>
  <c r="G47" i="24" s="1"/>
  <c r="H47" i="24" s="1"/>
  <c r="E4" i="23"/>
  <c r="E23" i="24"/>
  <c r="W2" i="11"/>
  <c r="W12" i="11"/>
  <c r="E33" i="24"/>
  <c r="E14" i="23"/>
  <c r="D38" i="22"/>
  <c r="W60" i="13"/>
  <c r="AI13" i="13" s="1"/>
  <c r="E44" i="24"/>
  <c r="E8" i="21"/>
  <c r="W6" i="14"/>
  <c r="F46" i="14"/>
  <c r="A49" i="30" s="1"/>
  <c r="A48" i="30"/>
  <c r="F56" i="14"/>
  <c r="A65" i="30"/>
  <c r="A17" i="30"/>
  <c r="K23" i="14"/>
  <c r="A30" i="30"/>
  <c r="F35" i="14"/>
  <c r="A31" i="30" s="1"/>
  <c r="D39" i="22"/>
  <c r="C71" i="13"/>
  <c r="AI14" i="13" s="1"/>
  <c r="D48" i="23" s="1"/>
  <c r="D36" i="21"/>
  <c r="D46" i="21"/>
  <c r="H1" i="29"/>
  <c r="D48" i="21"/>
  <c r="AJ14" i="16"/>
  <c r="D41" i="23"/>
  <c r="AJ7" i="13"/>
  <c r="F28" i="23"/>
  <c r="N49" i="12"/>
  <c r="A163" i="30"/>
  <c r="A157" i="29"/>
  <c r="F30" i="21"/>
  <c r="I60" i="15"/>
  <c r="F12" i="23"/>
  <c r="N49" i="11"/>
  <c r="A108" i="30"/>
  <c r="A102" i="29"/>
  <c r="A35" i="16"/>
  <c r="A53" i="30"/>
  <c r="K45" i="14"/>
  <c r="F8" i="23"/>
  <c r="I38" i="11"/>
  <c r="A24" i="29"/>
  <c r="A35" i="15"/>
  <c r="A25" i="29" s="1"/>
  <c r="A151" i="30"/>
  <c r="A145" i="29"/>
  <c r="F24" i="22"/>
  <c r="I38" i="9"/>
  <c r="A126" i="29"/>
  <c r="A132" i="30"/>
  <c r="K46" i="16"/>
  <c r="D48" i="22"/>
  <c r="AJ14" i="10"/>
  <c r="A114" i="29"/>
  <c r="A120" i="30"/>
  <c r="U35" i="16"/>
  <c r="A5" i="30"/>
  <c r="A23" i="14"/>
  <c r="A17" i="29"/>
  <c r="K23" i="15"/>
  <c r="F10" i="22"/>
  <c r="D49" i="8"/>
  <c r="F26" i="23"/>
  <c r="D49" i="12"/>
  <c r="A6" i="29"/>
  <c r="A24" i="15"/>
  <c r="A7" i="29" s="1"/>
  <c r="F30" i="24"/>
  <c r="E27" i="23"/>
  <c r="W9" i="12"/>
  <c r="F26" i="21"/>
  <c r="D49" i="15"/>
  <c r="F27" i="21"/>
  <c r="I49" i="15"/>
  <c r="G9" i="24"/>
  <c r="H9" i="24" s="1"/>
  <c r="E40" i="22"/>
  <c r="AK6" i="10"/>
  <c r="F40" i="22" s="1"/>
  <c r="F7" i="23"/>
  <c r="D38" i="11"/>
  <c r="F30" i="22"/>
  <c r="I60" i="9"/>
  <c r="F9" i="23"/>
  <c r="N38" i="11"/>
  <c r="F23" i="21"/>
  <c r="D38" i="15"/>
  <c r="F14" i="22"/>
  <c r="I60" i="8"/>
  <c r="A157" i="30"/>
  <c r="A151" i="29"/>
  <c r="F21" i="21"/>
  <c r="I27" i="15"/>
  <c r="F32" i="21"/>
  <c r="D71" i="15"/>
  <c r="F8" i="22"/>
  <c r="I38" i="8"/>
  <c r="A71" i="30"/>
  <c r="K56" i="14"/>
  <c r="F25" i="23"/>
  <c r="N38" i="12"/>
  <c r="A78" i="30"/>
  <c r="A68" i="14"/>
  <c r="A79" i="30" s="1"/>
  <c r="N38" i="15"/>
  <c r="F25" i="21"/>
  <c r="E24" i="24"/>
  <c r="W3" i="11"/>
  <c r="E5" i="23"/>
  <c r="F28" i="22"/>
  <c r="N49" i="9"/>
  <c r="A143" i="30"/>
  <c r="A137" i="29"/>
  <c r="A56" i="16"/>
  <c r="A36" i="30"/>
  <c r="K35" i="14"/>
  <c r="A37" i="30" s="1"/>
  <c r="A96" i="30"/>
  <c r="A90" i="29"/>
  <c r="K24" i="16"/>
  <c r="A113" i="30"/>
  <c r="A107" i="29"/>
  <c r="K34" i="16"/>
  <c r="A72" i="29"/>
  <c r="K57" i="15"/>
  <c r="A73" i="29" s="1"/>
  <c r="F24" i="23"/>
  <c r="I38" i="12"/>
  <c r="A42" i="30"/>
  <c r="A46" i="14"/>
  <c r="A43" i="30" s="1"/>
  <c r="F16" i="23"/>
  <c r="D71" i="11"/>
  <c r="F22" i="21"/>
  <c r="N27" i="15"/>
  <c r="A11" i="29"/>
  <c r="F23" i="15"/>
  <c r="A138" i="30"/>
  <c r="A132" i="29"/>
  <c r="U46" i="16"/>
  <c r="F21" i="22"/>
  <c r="I27" i="9"/>
  <c r="F12" i="22"/>
  <c r="N49" i="8"/>
  <c r="A95" i="29"/>
  <c r="A101" i="30"/>
  <c r="U23" i="16"/>
  <c r="A11" i="30"/>
  <c r="F23" i="14"/>
  <c r="D42" i="21"/>
  <c r="AJ8" i="16"/>
  <c r="F11" i="23"/>
  <c r="I49" i="11"/>
  <c r="F13" i="21"/>
  <c r="D60" i="14"/>
  <c r="A53" i="29"/>
  <c r="K45" i="15"/>
  <c r="F23" i="22"/>
  <c r="D38" i="9"/>
  <c r="F13" i="23"/>
  <c r="D60" i="11"/>
  <c r="F7" i="22"/>
  <c r="D38" i="8"/>
  <c r="F26" i="22"/>
  <c r="D49" i="9"/>
  <c r="A126" i="30"/>
  <c r="A120" i="29"/>
  <c r="A46" i="16"/>
  <c r="A59" i="30"/>
  <c r="A56" i="14"/>
  <c r="A23" i="30"/>
  <c r="A34" i="14"/>
  <c r="D42" i="23"/>
  <c r="H1" i="30"/>
  <c r="H2" i="30"/>
  <c r="I27" i="12" l="1"/>
  <c r="I60" i="12"/>
  <c r="D27" i="12"/>
  <c r="N27" i="12"/>
  <c r="F32" i="23"/>
  <c r="AJ10" i="16"/>
  <c r="E44" i="21" s="1"/>
  <c r="D44" i="21"/>
  <c r="AJ11" i="16"/>
  <c r="AK11" i="16" s="1"/>
  <c r="F45" i="21" s="1"/>
  <c r="AJ2" i="16"/>
  <c r="G40" i="24" s="1"/>
  <c r="H40" i="24" s="1"/>
  <c r="AJ13" i="16"/>
  <c r="G51" i="24" s="1"/>
  <c r="H51" i="24" s="1"/>
  <c r="AJ12" i="16"/>
  <c r="E46" i="21" s="1"/>
  <c r="AJ3" i="16"/>
  <c r="G41" i="24" s="1"/>
  <c r="H41" i="24" s="1"/>
  <c r="N49" i="15"/>
  <c r="N60" i="15"/>
  <c r="N60" i="14"/>
  <c r="N27" i="8"/>
  <c r="E40" i="21"/>
  <c r="AK7" i="16"/>
  <c r="F41" i="21" s="1"/>
  <c r="AJ12" i="13"/>
  <c r="G33" i="24" s="1"/>
  <c r="H33" i="24" s="1"/>
  <c r="E41" i="22"/>
  <c r="AJ11" i="10"/>
  <c r="G14" i="24" s="1"/>
  <c r="H14" i="24" s="1"/>
  <c r="G45" i="24"/>
  <c r="H45" i="24" s="1"/>
  <c r="G44" i="24"/>
  <c r="H44" i="24" s="1"/>
  <c r="F29" i="21"/>
  <c r="F24" i="21"/>
  <c r="N38" i="14"/>
  <c r="F7" i="21"/>
  <c r="D40" i="23"/>
  <c r="AJ6" i="13"/>
  <c r="AJ5" i="13"/>
  <c r="AK5" i="13" s="1"/>
  <c r="N60" i="12"/>
  <c r="F15" i="23"/>
  <c r="N27" i="11"/>
  <c r="G10" i="24"/>
  <c r="H10" i="24" s="1"/>
  <c r="D71" i="9"/>
  <c r="N60" i="9"/>
  <c r="F25" i="22"/>
  <c r="D71" i="8"/>
  <c r="I49" i="8"/>
  <c r="N60" i="8"/>
  <c r="N38" i="8"/>
  <c r="AJ10" i="13"/>
  <c r="G31" i="24" s="1"/>
  <c r="H31" i="24" s="1"/>
  <c r="AJ13" i="10"/>
  <c r="G16" i="24" s="1"/>
  <c r="H16" i="24" s="1"/>
  <c r="AJ4" i="10"/>
  <c r="G7" i="24" s="1"/>
  <c r="H7" i="24" s="1"/>
  <c r="AJ2" i="13"/>
  <c r="G23" i="24" s="1"/>
  <c r="H23" i="24" s="1"/>
  <c r="D39" i="21"/>
  <c r="AJ5" i="16"/>
  <c r="D27" i="8"/>
  <c r="AJ10" i="10"/>
  <c r="G13" i="24" s="1"/>
  <c r="H13" i="24" s="1"/>
  <c r="AJ12" i="10"/>
  <c r="AJ8" i="10"/>
  <c r="G11" i="24" s="1"/>
  <c r="H11" i="24" s="1"/>
  <c r="AJ3" i="10"/>
  <c r="E37" i="22" s="1"/>
  <c r="AJ4" i="16"/>
  <c r="AK4" i="16" s="1"/>
  <c r="X27" i="16" s="1"/>
  <c r="D49" i="14"/>
  <c r="N27" i="14"/>
  <c r="I27" i="14"/>
  <c r="I60" i="14"/>
  <c r="AK9" i="16"/>
  <c r="N49" i="16" s="1"/>
  <c r="E43" i="21"/>
  <c r="D27" i="14"/>
  <c r="F16" i="21"/>
  <c r="D49" i="11"/>
  <c r="AJ11" i="13"/>
  <c r="E45" i="23" s="1"/>
  <c r="AJ8" i="13"/>
  <c r="AK8" i="13" s="1"/>
  <c r="AJ14" i="13"/>
  <c r="E48" i="23" s="1"/>
  <c r="AJ9" i="13"/>
  <c r="G30" i="24" s="1"/>
  <c r="H30" i="24" s="1"/>
  <c r="AJ3" i="13"/>
  <c r="E37" i="23" s="1"/>
  <c r="AJ4" i="13"/>
  <c r="I49" i="9"/>
  <c r="N27" i="9"/>
  <c r="F20" i="22"/>
  <c r="F13" i="22"/>
  <c r="F29" i="22"/>
  <c r="F5" i="22"/>
  <c r="AJ9" i="10"/>
  <c r="E43" i="22" s="1"/>
  <c r="D43" i="22"/>
  <c r="AJ2" i="10"/>
  <c r="AJ5" i="10"/>
  <c r="D47" i="23"/>
  <c r="AJ13" i="13"/>
  <c r="F14" i="23"/>
  <c r="I60" i="11"/>
  <c r="F4" i="23"/>
  <c r="D27" i="11"/>
  <c r="A66" i="30"/>
  <c r="F57" i="14"/>
  <c r="A67" i="30" s="1"/>
  <c r="F8" i="21"/>
  <c r="I38" i="14"/>
  <c r="A18" i="30"/>
  <c r="K24" i="14"/>
  <c r="A19" i="30" s="1"/>
  <c r="A138" i="29"/>
  <c r="A144" i="30"/>
  <c r="A57" i="16"/>
  <c r="A127" i="30"/>
  <c r="A121" i="29"/>
  <c r="G46" i="24"/>
  <c r="H46" i="24" s="1"/>
  <c r="AK8" i="16"/>
  <c r="E42" i="21"/>
  <c r="A12" i="30"/>
  <c r="F24" i="14"/>
  <c r="A13" i="30" s="1"/>
  <c r="A115" i="29"/>
  <c r="A121" i="30"/>
  <c r="A114" i="30"/>
  <c r="A108" i="29"/>
  <c r="K35" i="16"/>
  <c r="A54" i="29"/>
  <c r="K46" i="15"/>
  <c r="A55" i="29" s="1"/>
  <c r="X38" i="10"/>
  <c r="F41" i="22"/>
  <c r="N38" i="10"/>
  <c r="A133" i="30"/>
  <c r="A127" i="29"/>
  <c r="A97" i="30"/>
  <c r="A91" i="29"/>
  <c r="A18" i="29"/>
  <c r="K24" i="15"/>
  <c r="A19" i="29" s="1"/>
  <c r="G28" i="24"/>
  <c r="H28" i="24" s="1"/>
  <c r="AK7" i="13"/>
  <c r="E41" i="23"/>
  <c r="F5" i="23"/>
  <c r="I27" i="11"/>
  <c r="A12" i="29"/>
  <c r="F24" i="15"/>
  <c r="A13" i="29" s="1"/>
  <c r="A24" i="30"/>
  <c r="A35" i="14"/>
  <c r="A25" i="30" s="1"/>
  <c r="A96" i="29"/>
  <c r="A102" i="30"/>
  <c r="U24" i="16"/>
  <c r="A6" i="30"/>
  <c r="A24" i="14"/>
  <c r="A7" i="30" s="1"/>
  <c r="G52" i="24"/>
  <c r="H52" i="24" s="1"/>
  <c r="AK14" i="16"/>
  <c r="E48" i="21"/>
  <c r="A139" i="30"/>
  <c r="A133" i="29"/>
  <c r="A72" i="30"/>
  <c r="K57" i="14"/>
  <c r="A73" i="30" s="1"/>
  <c r="G17" i="24"/>
  <c r="H17" i="24" s="1"/>
  <c r="AK14" i="10"/>
  <c r="E48" i="22"/>
  <c r="A54" i="30"/>
  <c r="K46" i="14"/>
  <c r="A55" i="30" s="1"/>
  <c r="A60" i="30"/>
  <c r="A57" i="14"/>
  <c r="A61" i="30" s="1"/>
  <c r="F27" i="23"/>
  <c r="I49" i="12"/>
  <c r="A103" i="29"/>
  <c r="A109" i="30"/>
  <c r="N38" i="16"/>
  <c r="F40" i="21"/>
  <c r="AK10" i="16" l="1"/>
  <c r="X49" i="16" s="1"/>
  <c r="G48" i="24"/>
  <c r="H48" i="24" s="1"/>
  <c r="G49" i="24"/>
  <c r="H49" i="24" s="1"/>
  <c r="E45" i="21"/>
  <c r="E36" i="21"/>
  <c r="AK2" i="16"/>
  <c r="F36" i="21" s="1"/>
  <c r="E47" i="21"/>
  <c r="AK13" i="16"/>
  <c r="F47" i="21" s="1"/>
  <c r="E37" i="21"/>
  <c r="AK12" i="16"/>
  <c r="F46" i="21" s="1"/>
  <c r="AK3" i="16"/>
  <c r="N27" i="16" s="1"/>
  <c r="G50" i="24"/>
  <c r="H50" i="24" s="1"/>
  <c r="X38" i="16"/>
  <c r="E46" i="23"/>
  <c r="AK12" i="13"/>
  <c r="F46" i="23" s="1"/>
  <c r="E45" i="22"/>
  <c r="AK11" i="10"/>
  <c r="D60" i="10" s="1"/>
  <c r="AK13" i="10"/>
  <c r="F47" i="22" s="1"/>
  <c r="E44" i="22"/>
  <c r="F43" i="21"/>
  <c r="D60" i="16"/>
  <c r="G26" i="24"/>
  <c r="H26" i="24" s="1"/>
  <c r="AK6" i="13"/>
  <c r="G27" i="24"/>
  <c r="H27" i="24" s="1"/>
  <c r="E40" i="23"/>
  <c r="E39" i="23"/>
  <c r="E47" i="22"/>
  <c r="E42" i="22"/>
  <c r="AK8" i="10"/>
  <c r="F42" i="22" s="1"/>
  <c r="G42" i="24"/>
  <c r="H42" i="24" s="1"/>
  <c r="F38" i="21"/>
  <c r="E38" i="21"/>
  <c r="G15" i="24"/>
  <c r="H15" i="24" s="1"/>
  <c r="E46" i="22"/>
  <c r="AK12" i="10"/>
  <c r="AK4" i="10"/>
  <c r="F38" i="22" s="1"/>
  <c r="AK10" i="10"/>
  <c r="F44" i="22" s="1"/>
  <c r="E38" i="22"/>
  <c r="G6" i="24"/>
  <c r="H6" i="24" s="1"/>
  <c r="E36" i="23"/>
  <c r="G43" i="24"/>
  <c r="H43" i="24" s="1"/>
  <c r="E39" i="21"/>
  <c r="AK5" i="16"/>
  <c r="G12" i="24"/>
  <c r="H12" i="24" s="1"/>
  <c r="AK10" i="13"/>
  <c r="E44" i="23"/>
  <c r="AK3" i="10"/>
  <c r="F37" i="22" s="1"/>
  <c r="AK2" i="13"/>
  <c r="D27" i="13" s="1"/>
  <c r="G32" i="24"/>
  <c r="H32" i="24" s="1"/>
  <c r="E42" i="23"/>
  <c r="G29" i="24"/>
  <c r="H29" i="24" s="1"/>
  <c r="AK11" i="13"/>
  <c r="F45" i="23" s="1"/>
  <c r="G35" i="24"/>
  <c r="H35" i="24" s="1"/>
  <c r="AK14" i="13"/>
  <c r="F48" i="23" s="1"/>
  <c r="AK3" i="13"/>
  <c r="N27" i="13" s="1"/>
  <c r="G24" i="24"/>
  <c r="H24" i="24" s="1"/>
  <c r="AK4" i="13"/>
  <c r="E38" i="23"/>
  <c r="G25" i="24"/>
  <c r="H25" i="24" s="1"/>
  <c r="E43" i="23"/>
  <c r="AK9" i="13"/>
  <c r="AK9" i="10"/>
  <c r="F43" i="22" s="1"/>
  <c r="AK2" i="10"/>
  <c r="G5" i="24"/>
  <c r="H5" i="24" s="1"/>
  <c r="E36" i="22"/>
  <c r="AK5" i="10"/>
  <c r="G8" i="24"/>
  <c r="H8" i="24" s="1"/>
  <c r="E39" i="22"/>
  <c r="G34" i="24"/>
  <c r="H34" i="24" s="1"/>
  <c r="E47" i="23"/>
  <c r="AK13" i="13"/>
  <c r="F48" i="22"/>
  <c r="D71" i="10"/>
  <c r="D49" i="16"/>
  <c r="F42" i="21"/>
  <c r="F41" i="23"/>
  <c r="X38" i="13"/>
  <c r="A97" i="29"/>
  <c r="A103" i="30"/>
  <c r="A115" i="30"/>
  <c r="A109" i="29"/>
  <c r="F48" i="21"/>
  <c r="D71" i="16"/>
  <c r="A139" i="29"/>
  <c r="A145" i="30"/>
  <c r="D49" i="13"/>
  <c r="F42" i="23"/>
  <c r="F39" i="23"/>
  <c r="D38" i="13"/>
  <c r="F44" i="21" l="1"/>
  <c r="D27" i="16"/>
  <c r="X60" i="16"/>
  <c r="F37" i="21"/>
  <c r="N60" i="16"/>
  <c r="X60" i="10"/>
  <c r="F45" i="22"/>
  <c r="I49" i="24"/>
  <c r="J49" i="24" s="1"/>
  <c r="I43" i="24"/>
  <c r="J43" i="24" s="1"/>
  <c r="I41" i="24"/>
  <c r="K41" i="24" s="1"/>
  <c r="I52" i="24"/>
  <c r="J52" i="24" s="1"/>
  <c r="I51" i="24"/>
  <c r="J51" i="24" s="1"/>
  <c r="I44" i="24"/>
  <c r="J44" i="24" s="1"/>
  <c r="I47" i="24"/>
  <c r="J47" i="24" s="1"/>
  <c r="I48" i="24"/>
  <c r="K48" i="24" s="1"/>
  <c r="I50" i="24"/>
  <c r="J50" i="24" s="1"/>
  <c r="I46" i="24"/>
  <c r="K46" i="24" s="1"/>
  <c r="I40" i="24"/>
  <c r="J40" i="24" s="1"/>
  <c r="I45" i="24"/>
  <c r="J45" i="24" s="1"/>
  <c r="I42" i="24"/>
  <c r="J42" i="24" s="1"/>
  <c r="F40" i="23"/>
  <c r="N38" i="13"/>
  <c r="D49" i="10"/>
  <c r="N27" i="10"/>
  <c r="X27" i="10"/>
  <c r="F46" i="22"/>
  <c r="N60" i="10"/>
  <c r="D38" i="16"/>
  <c r="F39" i="21"/>
  <c r="X49" i="10"/>
  <c r="F36" i="23"/>
  <c r="F44" i="23"/>
  <c r="X49" i="13"/>
  <c r="D60" i="13"/>
  <c r="F37" i="23"/>
  <c r="D71" i="13"/>
  <c r="I33" i="24"/>
  <c r="K33" i="24" s="1"/>
  <c r="N49" i="13"/>
  <c r="F43" i="23"/>
  <c r="X27" i="13"/>
  <c r="F38" i="23"/>
  <c r="I25" i="24"/>
  <c r="J25" i="24" s="1"/>
  <c r="I30" i="24"/>
  <c r="J30" i="24" s="1"/>
  <c r="I29" i="24"/>
  <c r="J29" i="24" s="1"/>
  <c r="I27" i="24"/>
  <c r="K27" i="24" s="1"/>
  <c r="I24" i="24"/>
  <c r="K24" i="24" s="1"/>
  <c r="I31" i="24"/>
  <c r="K31" i="24" s="1"/>
  <c r="I35" i="24"/>
  <c r="K35" i="24" s="1"/>
  <c r="I28" i="24"/>
  <c r="K28" i="24" s="1"/>
  <c r="I23" i="24"/>
  <c r="K23" i="24" s="1"/>
  <c r="I26" i="24"/>
  <c r="J26" i="24" s="1"/>
  <c r="I34" i="24"/>
  <c r="J34" i="24" s="1"/>
  <c r="I32" i="24"/>
  <c r="K32" i="24" s="1"/>
  <c r="N49" i="10"/>
  <c r="I9" i="24"/>
  <c r="K9" i="24" s="1"/>
  <c r="I8" i="24"/>
  <c r="J8" i="24" s="1"/>
  <c r="I5" i="24"/>
  <c r="J5" i="24" s="1"/>
  <c r="I15" i="24"/>
  <c r="J15" i="24" s="1"/>
  <c r="I13" i="24"/>
  <c r="K13" i="24" s="1"/>
  <c r="I12" i="24"/>
  <c r="K12" i="24" s="1"/>
  <c r="I6" i="24"/>
  <c r="K6" i="24" s="1"/>
  <c r="I10" i="24"/>
  <c r="J10" i="24" s="1"/>
  <c r="I17" i="24"/>
  <c r="J17" i="24" s="1"/>
  <c r="I11" i="24"/>
  <c r="K11" i="24" s="1"/>
  <c r="I14" i="24"/>
  <c r="K14" i="24" s="1"/>
  <c r="I16" i="24"/>
  <c r="J16" i="24" s="1"/>
  <c r="I7" i="24"/>
  <c r="J7" i="24" s="1"/>
  <c r="D27" i="10"/>
  <c r="F36" i="22"/>
  <c r="D38" i="10"/>
  <c r="F39" i="22"/>
  <c r="F47" i="23"/>
  <c r="X60" i="13"/>
  <c r="J41" i="24" l="1"/>
  <c r="K43" i="24"/>
  <c r="K49" i="24"/>
  <c r="K47" i="24"/>
  <c r="K50" i="24"/>
  <c r="K51" i="24"/>
  <c r="K52" i="24"/>
  <c r="K45" i="24"/>
  <c r="K40" i="24"/>
  <c r="J46" i="24"/>
  <c r="K44" i="24"/>
  <c r="J48" i="24"/>
  <c r="K42" i="24"/>
  <c r="J9" i="24"/>
  <c r="K15" i="24"/>
  <c r="K25" i="24"/>
  <c r="J33" i="24"/>
  <c r="K30" i="24"/>
  <c r="J24" i="24"/>
  <c r="K29" i="24"/>
  <c r="K26" i="24"/>
  <c r="J31" i="24"/>
  <c r="J27" i="24"/>
  <c r="J28" i="24"/>
  <c r="J23" i="24"/>
  <c r="J35" i="24"/>
  <c r="J32" i="24"/>
  <c r="K34" i="24"/>
  <c r="K16" i="24"/>
  <c r="K8" i="24"/>
  <c r="K5" i="24"/>
  <c r="K10" i="24"/>
  <c r="K17" i="24"/>
  <c r="J13" i="24"/>
  <c r="J11" i="24"/>
  <c r="K7" i="24"/>
  <c r="J12" i="24"/>
  <c r="J6" i="24"/>
  <c r="J14" i="24"/>
</calcChain>
</file>

<file path=xl/sharedStrings.xml><?xml version="1.0" encoding="utf-8"?>
<sst xmlns="http://schemas.openxmlformats.org/spreadsheetml/2006/main" count="2064" uniqueCount="647">
  <si>
    <t>Base</t>
  </si>
  <si>
    <t>Regions</t>
  </si>
  <si>
    <t>School</t>
  </si>
  <si>
    <t>5 Score</t>
  </si>
  <si>
    <t>4 Score</t>
  </si>
  <si>
    <t>Points</t>
  </si>
  <si>
    <t>Position</t>
  </si>
  <si>
    <t>E</t>
  </si>
  <si>
    <t>First</t>
  </si>
  <si>
    <t>EM</t>
  </si>
  <si>
    <t>Second</t>
  </si>
  <si>
    <t>L</t>
  </si>
  <si>
    <t>Third</t>
  </si>
  <si>
    <t>N</t>
  </si>
  <si>
    <t>4th</t>
  </si>
  <si>
    <t>NI</t>
  </si>
  <si>
    <t>5th</t>
  </si>
  <si>
    <t>NW</t>
  </si>
  <si>
    <t>6th</t>
  </si>
  <si>
    <t>Sc</t>
  </si>
  <si>
    <t>7th</t>
  </si>
  <si>
    <t>S</t>
  </si>
  <si>
    <t>8th</t>
  </si>
  <si>
    <t>SE</t>
  </si>
  <si>
    <t>9th</t>
  </si>
  <si>
    <t>SW</t>
  </si>
  <si>
    <t>10th</t>
  </si>
  <si>
    <t>W</t>
  </si>
  <si>
    <t>11th</t>
  </si>
  <si>
    <t>WM</t>
  </si>
  <si>
    <t>12th</t>
  </si>
  <si>
    <t>Y</t>
  </si>
  <si>
    <t>13th</t>
  </si>
  <si>
    <t>UNDER 11 GIRLS</t>
  </si>
  <si>
    <t>Haberdashers</t>
  </si>
  <si>
    <t>FLOOR</t>
  </si>
  <si>
    <t>VAULT</t>
  </si>
  <si>
    <t>Stamford</t>
  </si>
  <si>
    <t>Bute House</t>
  </si>
  <si>
    <t>Zoe Grant</t>
  </si>
  <si>
    <t>G Starwiarska</t>
  </si>
  <si>
    <t>Naavya Agrawal</t>
  </si>
  <si>
    <t>Sienna Benjamin</t>
  </si>
  <si>
    <t>A Thompson</t>
  </si>
  <si>
    <t>Anouska Gupta</t>
  </si>
  <si>
    <t>Annika Gokhale</t>
  </si>
  <si>
    <t>A Doyle</t>
  </si>
  <si>
    <t>Matilda Faes</t>
  </si>
  <si>
    <t>Sky Burke</t>
  </si>
  <si>
    <t>A Murphy</t>
  </si>
  <si>
    <t>Delphie Monro</t>
  </si>
  <si>
    <t>Jessie Sherman</t>
  </si>
  <si>
    <t>S Chowings</t>
  </si>
  <si>
    <t>Elena Greco</t>
  </si>
  <si>
    <t>R7</t>
  </si>
  <si>
    <t>R14</t>
  </si>
  <si>
    <t>R21</t>
  </si>
  <si>
    <t>4 TO SCORE TOTAL</t>
  </si>
  <si>
    <t>Total Score / Position</t>
  </si>
  <si>
    <t>Stanwix Primary</t>
  </si>
  <si>
    <t>Nicole Read</t>
  </si>
  <si>
    <t>Mollie Young</t>
  </si>
  <si>
    <t>Poppy Jones</t>
  </si>
  <si>
    <t>Erin Charnock</t>
  </si>
  <si>
    <t>Annie Pape</t>
  </si>
  <si>
    <t>Amy Bell</t>
  </si>
  <si>
    <t>R28</t>
  </si>
  <si>
    <t>R35</t>
  </si>
  <si>
    <t>R42</t>
  </si>
  <si>
    <t>Maltmans Green</t>
  </si>
  <si>
    <t>Tormead</t>
  </si>
  <si>
    <t>Tallulah Jervis-Allan </t>
  </si>
  <si>
    <t>Arianna Atkinson (vault Only)</t>
  </si>
  <si>
    <t>Jessica Doughty </t>
  </si>
  <si>
    <t>Aimee Dassi</t>
  </si>
  <si>
    <t>Amber Patel </t>
  </si>
  <si>
    <t>Christina Croft (floor Only)</t>
  </si>
  <si>
    <t>Evelyn Green-Wright </t>
  </si>
  <si>
    <t>Gracie Bartholomew</t>
  </si>
  <si>
    <t>Layla Jasinksi </t>
  </si>
  <si>
    <t>Jess Wall</t>
  </si>
  <si>
    <t>Georgia Edwards </t>
  </si>
  <si>
    <t>R49</t>
  </si>
  <si>
    <t>R56</t>
  </si>
  <si>
    <t>R63</t>
  </si>
  <si>
    <t>West Buckland</t>
  </si>
  <si>
    <t>Llandaff City</t>
  </si>
  <si>
    <t>Coppice</t>
  </si>
  <si>
    <t>Pippa Esmond-Cole</t>
  </si>
  <si>
    <t>Sofia Cardona-Scanlon</t>
  </si>
  <si>
    <t>Ella Maguire</t>
  </si>
  <si>
    <t>Josie Low</t>
  </si>
  <si>
    <t>Stephanie Osonaike </t>
  </si>
  <si>
    <t>Zara Irish</t>
  </si>
  <si>
    <t>Naomi Cooke</t>
  </si>
  <si>
    <t>Elsie Hill </t>
  </si>
  <si>
    <t>Eliza Foster</t>
  </si>
  <si>
    <t>Freya Goddard</t>
  </si>
  <si>
    <t>Lily Duggan </t>
  </si>
  <si>
    <t>Maeva Pampols</t>
  </si>
  <si>
    <t>Rumi Sieff</t>
  </si>
  <si>
    <t>Ellie Dunn</t>
  </si>
  <si>
    <t>R70</t>
  </si>
  <si>
    <t>Indra Sieff</t>
  </si>
  <si>
    <t>R77</t>
  </si>
  <si>
    <t>R84</t>
  </si>
  <si>
    <t>Sheffield</t>
  </si>
  <si>
    <t>Isobel Riddle - Vault Only</t>
  </si>
  <si>
    <t>Trinity Everett</t>
  </si>
  <si>
    <t>Bella Taylor - Floor Only</t>
  </si>
  <si>
    <t>Harriet Addy</t>
  </si>
  <si>
    <t>Emily Slight</t>
  </si>
  <si>
    <t>Isabella Cancello</t>
  </si>
  <si>
    <t>R91</t>
  </si>
  <si>
    <t>UNDER 11 BOYS</t>
  </si>
  <si>
    <t>St Faith's</t>
  </si>
  <si>
    <t>Jake Toole</t>
  </si>
  <si>
    <t>Ollie Waters</t>
  </si>
  <si>
    <t>Jamie Leroy Faggin</t>
  </si>
  <si>
    <t>Will Hatchett</t>
  </si>
  <si>
    <t>Kit Williams</t>
  </si>
  <si>
    <t>R107</t>
  </si>
  <si>
    <t>R114</t>
  </si>
  <si>
    <t>R121</t>
  </si>
  <si>
    <t>Stanwix</t>
  </si>
  <si>
    <t>Buddy Gardner</t>
  </si>
  <si>
    <t>Ewan Mitchell</t>
  </si>
  <si>
    <t>Finn Black</t>
  </si>
  <si>
    <t>Luke Kent</t>
  </si>
  <si>
    <t>Vinny Cowing</t>
  </si>
  <si>
    <t>R128</t>
  </si>
  <si>
    <t>R135</t>
  </si>
  <si>
    <t>R142</t>
  </si>
  <si>
    <t>Dair House</t>
  </si>
  <si>
    <t>St John's</t>
  </si>
  <si>
    <t>Toby Barrett</t>
  </si>
  <si>
    <t>Lucus f</t>
  </si>
  <si>
    <t>James Meadows-Wright</t>
  </si>
  <si>
    <t>Sam Dillworth</t>
  </si>
  <si>
    <t>Marc Power</t>
  </si>
  <si>
    <t>Jan Kucharski</t>
  </si>
  <si>
    <t>Khalil Armstrong</t>
  </si>
  <si>
    <t>Roch Gabryelow</t>
  </si>
  <si>
    <t>Airon Artemjev</t>
  </si>
  <si>
    <t>R149</t>
  </si>
  <si>
    <t>R156</t>
  </si>
  <si>
    <t>R163</t>
  </si>
  <si>
    <t>Port Regis</t>
  </si>
  <si>
    <t>Will Mortimore</t>
  </si>
  <si>
    <t>Ben Webster</t>
  </si>
  <si>
    <t>William Hawkins</t>
  </si>
  <si>
    <t>George Poynter</t>
  </si>
  <si>
    <t>John Bichard</t>
  </si>
  <si>
    <t>Orlando Hayes</t>
  </si>
  <si>
    <t>Jack Milnes</t>
  </si>
  <si>
    <t xml:space="preserve">Jack Robinson </t>
  </si>
  <si>
    <t>Sebastian Lamb</t>
  </si>
  <si>
    <t>Reuben Collett</t>
  </si>
  <si>
    <t>Keegan Greening</t>
  </si>
  <si>
    <t>R170</t>
  </si>
  <si>
    <t>R177</t>
  </si>
  <si>
    <t>R184</t>
  </si>
  <si>
    <t>R191</t>
  </si>
  <si>
    <t>UNDER 11 MIXED</t>
  </si>
  <si>
    <t>B/G</t>
  </si>
  <si>
    <t>Floor</t>
  </si>
  <si>
    <t>Vault</t>
  </si>
  <si>
    <t>Surbiton High</t>
  </si>
  <si>
    <t>Freddie Johnson</t>
  </si>
  <si>
    <t>B</t>
  </si>
  <si>
    <t>F Ryder</t>
  </si>
  <si>
    <t>Owen Matthews</t>
  </si>
  <si>
    <t>Andrew Bowdrey</t>
  </si>
  <si>
    <t>O Metcalf</t>
  </si>
  <si>
    <t>Leo Brown</t>
  </si>
  <si>
    <t>Arabella Williamson</t>
  </si>
  <si>
    <t>G</t>
  </si>
  <si>
    <t>S Bacon</t>
  </si>
  <si>
    <t>Isabella White</t>
  </si>
  <si>
    <t>Arabella Matheson</t>
  </si>
  <si>
    <t>E Jaggard</t>
  </si>
  <si>
    <t>Amber Johnson</t>
  </si>
  <si>
    <t>Chloe Pickthall</t>
  </si>
  <si>
    <t>M Gandy</t>
  </si>
  <si>
    <t>Sofia Lotsu</t>
  </si>
  <si>
    <t>R207</t>
  </si>
  <si>
    <t>R214</t>
  </si>
  <si>
    <t>R221</t>
  </si>
  <si>
    <t>F</t>
  </si>
  <si>
    <t>Newcastle RGS</t>
  </si>
  <si>
    <t>Tom Hill</t>
  </si>
  <si>
    <t>Elliot Mee (V)</t>
  </si>
  <si>
    <t>Rufus Edwards</t>
  </si>
  <si>
    <t>Khaleel Ishaq (F)</t>
  </si>
  <si>
    <t>Ellie Miller</t>
  </si>
  <si>
    <t>R228</t>
  </si>
  <si>
    <t>R235</t>
  </si>
  <si>
    <t>R242</t>
  </si>
  <si>
    <t xml:space="preserve">S </t>
  </si>
  <si>
    <t>Chalfont St Peter</t>
  </si>
  <si>
    <t>Laleham</t>
  </si>
  <si>
    <t>Rory Spence</t>
  </si>
  <si>
    <t>Timmy Kadama</t>
  </si>
  <si>
    <t>Eashen Mistry</t>
  </si>
  <si>
    <t>Lucas McDermott</t>
  </si>
  <si>
    <t>Natalie Williams</t>
  </si>
  <si>
    <t>Eden Spiers</t>
  </si>
  <si>
    <t>Darcey Bakehouse</t>
  </si>
  <si>
    <t>Ciara Donaghey</t>
  </si>
  <si>
    <t>Ruby Wright</t>
  </si>
  <si>
    <t>Cassie Quinn</t>
  </si>
  <si>
    <t>R249</t>
  </si>
  <si>
    <t>R256</t>
  </si>
  <si>
    <t>R263</t>
  </si>
  <si>
    <t>George Low</t>
  </si>
  <si>
    <t>Dougie Rogers</t>
  </si>
  <si>
    <t>Ethan Pollock</t>
  </si>
  <si>
    <t>Jack Whenham</t>
  </si>
  <si>
    <t>Molly Pettingell</t>
  </si>
  <si>
    <t>Chloe Shields</t>
  </si>
  <si>
    <t>Alana Witham</t>
  </si>
  <si>
    <t>Abigail Ward</t>
  </si>
  <si>
    <t>Tabitha Ball</t>
  </si>
  <si>
    <t>Chloe Whenham</t>
  </si>
  <si>
    <t>Layla Venner</t>
  </si>
  <si>
    <t>Isabella Kinsella</t>
  </si>
  <si>
    <t>Grace Bellamy</t>
  </si>
  <si>
    <t>R270</t>
  </si>
  <si>
    <t>Niamh Pettingell</t>
  </si>
  <si>
    <t>R277</t>
  </si>
  <si>
    <t>R284</t>
  </si>
  <si>
    <t>R291</t>
  </si>
  <si>
    <t>Dan Beale</t>
  </si>
  <si>
    <t>Owain Griffiths</t>
  </si>
  <si>
    <t>Sonia Runcianu</t>
  </si>
  <si>
    <t>Milly Metcalfe</t>
  </si>
  <si>
    <t>Butler Trophies</t>
  </si>
  <si>
    <t>UNDER 14 GIRLS</t>
  </si>
  <si>
    <t>Great Baddow</t>
  </si>
  <si>
    <t>St George's</t>
  </si>
  <si>
    <t>Amelie Scott</t>
  </si>
  <si>
    <t>Olivia Thorpe</t>
  </si>
  <si>
    <t>Emmie Atkinson</t>
  </si>
  <si>
    <t>Isabella Brogan</t>
  </si>
  <si>
    <t>Kaci Sambridge</t>
  </si>
  <si>
    <t>Ava West</t>
  </si>
  <si>
    <t>Amelie Klinker</t>
  </si>
  <si>
    <t>Oliwia Winiarska</t>
  </si>
  <si>
    <t>Annabel Calderbank</t>
  </si>
  <si>
    <t>Mia Kersey-Bank</t>
  </si>
  <si>
    <t>Alice James</t>
  </si>
  <si>
    <t>Louisa Szalacsi</t>
  </si>
  <si>
    <t>Maisie Goodburn</t>
  </si>
  <si>
    <t>Maeve Haspel</t>
  </si>
  <si>
    <t>Amber Drayton</t>
  </si>
  <si>
    <t>R407</t>
  </si>
  <si>
    <t>R414</t>
  </si>
  <si>
    <t>R421</t>
  </si>
  <si>
    <t>Ullswater</t>
  </si>
  <si>
    <t>Lily Dodd</t>
  </si>
  <si>
    <t>Amy Rusyn</t>
  </si>
  <si>
    <t>Sadie Proctor</t>
  </si>
  <si>
    <t>Leara Fardella</t>
  </si>
  <si>
    <t>Lexi Fowles</t>
  </si>
  <si>
    <t>Evie Barton</t>
  </si>
  <si>
    <t>Sophia Monaco</t>
  </si>
  <si>
    <t>Rowan Lynchehaun</t>
  </si>
  <si>
    <t>Ashleigh Clarke</t>
  </si>
  <si>
    <t>Summer-Alyssa Edmondson</t>
  </si>
  <si>
    <t>Mia Fwcett</t>
  </si>
  <si>
    <t>R428</t>
  </si>
  <si>
    <t>R435</t>
  </si>
  <si>
    <t>R442</t>
  </si>
  <si>
    <t>Beaconsfield</t>
  </si>
  <si>
    <t>Carys Milner</t>
  </si>
  <si>
    <t>Catherine Hay (vault Only)</t>
  </si>
  <si>
    <t>Freya Mayers</t>
  </si>
  <si>
    <t>Ava Reynolds (floor Only)</t>
  </si>
  <si>
    <t>Emily Walsh</t>
  </si>
  <si>
    <t>Eliza Reid</t>
  </si>
  <si>
    <t>Lauryn Conner</t>
  </si>
  <si>
    <t>Maggie Rees</t>
  </si>
  <si>
    <t>Jessie Teeuwen</t>
  </si>
  <si>
    <t>Isabella Hughes</t>
  </si>
  <si>
    <t>R449</t>
  </si>
  <si>
    <t>R456</t>
  </si>
  <si>
    <t>R463</t>
  </si>
  <si>
    <t>Ivybridge</t>
  </si>
  <si>
    <t>Bishop of Llandaff</t>
  </si>
  <si>
    <t>Woodrush</t>
  </si>
  <si>
    <t>Kirsten Gibbs</t>
  </si>
  <si>
    <t>Eve Hope-Gill</t>
  </si>
  <si>
    <t>Olivia Witham</t>
  </si>
  <si>
    <t>Taliah Mann</t>
  </si>
  <si>
    <t>Tamila Dabo</t>
  </si>
  <si>
    <t>Saskia Quinn</t>
  </si>
  <si>
    <t>Bethany Bent</t>
  </si>
  <si>
    <t>Leah Perkins</t>
  </si>
  <si>
    <t>Annaliese Foster</t>
  </si>
  <si>
    <t>Amelia Bishop</t>
  </si>
  <si>
    <t>Anwen Davies</t>
  </si>
  <si>
    <t>Megan Hood</t>
  </si>
  <si>
    <t>Beatrix Beswick</t>
  </si>
  <si>
    <t>Anaya Beccano-Foster</t>
  </si>
  <si>
    <t>R470</t>
  </si>
  <si>
    <t>R477</t>
  </si>
  <si>
    <t>R484</t>
  </si>
  <si>
    <t>Headlands School</t>
  </si>
  <si>
    <t>Lexi McCaw</t>
  </si>
  <si>
    <t>Imogen Davies</t>
  </si>
  <si>
    <t>Chloe Garbutt</t>
  </si>
  <si>
    <t>Rose Hodgson</t>
  </si>
  <si>
    <t>R491</t>
  </si>
  <si>
    <t>UNDER 14 BOYS</t>
  </si>
  <si>
    <t>Priory Ruskin</t>
  </si>
  <si>
    <t>Coopers Coborn</t>
  </si>
  <si>
    <t>Wilfred Dennis</t>
  </si>
  <si>
    <t>George Gibson</t>
  </si>
  <si>
    <t>Arthur Lynch</t>
  </si>
  <si>
    <t>Noah Holt</t>
  </si>
  <si>
    <t>Harvey Allen</t>
  </si>
  <si>
    <t>Seb Lewis</t>
  </si>
  <si>
    <t>Jem Hifzi</t>
  </si>
  <si>
    <t>Seth Bensley</t>
  </si>
  <si>
    <t>Will Farrow</t>
  </si>
  <si>
    <t>Reuben Lygoe</t>
  </si>
  <si>
    <t>Kaesi Okoro</t>
  </si>
  <si>
    <t>Max Burnell</t>
  </si>
  <si>
    <t>Simeon Sandhu-Nelson</t>
  </si>
  <si>
    <t>Joshua-James Leach</t>
  </si>
  <si>
    <t>R507</t>
  </si>
  <si>
    <t>R514</t>
  </si>
  <si>
    <t>R521</t>
  </si>
  <si>
    <t>Royal Grammar</t>
  </si>
  <si>
    <t>Angus Robson</t>
  </si>
  <si>
    <t>Tim Xie</t>
  </si>
  <si>
    <t>Tanish Kadarpura</t>
  </si>
  <si>
    <t>Brandon Leung</t>
  </si>
  <si>
    <t>R528</t>
  </si>
  <si>
    <t>R535</t>
  </si>
  <si>
    <t>R542</t>
  </si>
  <si>
    <t>R549</t>
  </si>
  <si>
    <t>R556</t>
  </si>
  <si>
    <t>R563</t>
  </si>
  <si>
    <t>St Teilo's</t>
  </si>
  <si>
    <t>Robert Ryder</t>
  </si>
  <si>
    <t>Alfie Ring</t>
  </si>
  <si>
    <t>Luke Hayes</t>
  </si>
  <si>
    <t>Aled Thornton</t>
  </si>
  <si>
    <t>Elliott Batchelor</t>
  </si>
  <si>
    <t>Zarron Tucker</t>
  </si>
  <si>
    <t>Will Jones</t>
  </si>
  <si>
    <t>Harrison Fletcher</t>
  </si>
  <si>
    <t>Arthur Fairclough</t>
  </si>
  <si>
    <t>Isiah Charles</t>
  </si>
  <si>
    <t>R570</t>
  </si>
  <si>
    <t>R577</t>
  </si>
  <si>
    <t>R584</t>
  </si>
  <si>
    <t>R591</t>
  </si>
  <si>
    <t>UNDER 14 MIXED</t>
  </si>
  <si>
    <t>Grey Court</t>
  </si>
  <si>
    <t>Julien Hoberg</t>
  </si>
  <si>
    <t>H Simmons</t>
  </si>
  <si>
    <t>Kane Winch - Owusu</t>
  </si>
  <si>
    <t>M Bogan</t>
  </si>
  <si>
    <t>Corrado D'Orsa</t>
  </si>
  <si>
    <t>Sophie Catchpole</t>
  </si>
  <si>
    <t>P Gallop (floor)</t>
  </si>
  <si>
    <t>Samuel Farah</t>
  </si>
  <si>
    <t>M Loy</t>
  </si>
  <si>
    <t>Frankie Hewitt</t>
  </si>
  <si>
    <t>L Walkland</t>
  </si>
  <si>
    <t>Lily Burnett</t>
  </si>
  <si>
    <t>C Utting-Curtis (vault)</t>
  </si>
  <si>
    <t>Iris Caldwell</t>
  </si>
  <si>
    <t>R607</t>
  </si>
  <si>
    <t>R614</t>
  </si>
  <si>
    <t>R621</t>
  </si>
  <si>
    <t>Independent Grammar (IGS Durham)</t>
  </si>
  <si>
    <t>James Mould</t>
  </si>
  <si>
    <t>Lennin Gamble</t>
  </si>
  <si>
    <t>Grace Evans</t>
  </si>
  <si>
    <t>Evie Smith</t>
  </si>
  <si>
    <t>Ava Texeira</t>
  </si>
  <si>
    <t>Sophie Mugridge</t>
  </si>
  <si>
    <t>R628</t>
  </si>
  <si>
    <t>R635</t>
  </si>
  <si>
    <t>R642</t>
  </si>
  <si>
    <t>Leo Gadeikis</t>
  </si>
  <si>
    <t>Elliott Oake</t>
  </si>
  <si>
    <t>Dolcie Hussey</t>
  </si>
  <si>
    <t>Diana Angelovite</t>
  </si>
  <si>
    <t>Molly Shaw</t>
  </si>
  <si>
    <t>R649</t>
  </si>
  <si>
    <t>R656</t>
  </si>
  <si>
    <t>R663</t>
  </si>
  <si>
    <t>Ysgol Glantaf</t>
  </si>
  <si>
    <t>Marcus Chapman</t>
  </si>
  <si>
    <t>Herbert Beswick</t>
  </si>
  <si>
    <t>Dafydd Armstrong</t>
  </si>
  <si>
    <t>Madaline Verran</t>
  </si>
  <si>
    <t>Brooke Edwards</t>
  </si>
  <si>
    <t>Megan Wark</t>
  </si>
  <si>
    <t>Carys Mayers</t>
  </si>
  <si>
    <t>Sophie Gilvear</t>
  </si>
  <si>
    <t>Maia Griffiths</t>
  </si>
  <si>
    <t>Erin Tuckwell</t>
  </si>
  <si>
    <t>R670</t>
  </si>
  <si>
    <t>R677</t>
  </si>
  <si>
    <t>R684</t>
  </si>
  <si>
    <t>..</t>
  </si>
  <si>
    <t>R691</t>
  </si>
  <si>
    <t>Joe Waller</t>
  </si>
  <si>
    <t>Ben Bishop</t>
  </si>
  <si>
    <t>Corpus Christi</t>
  </si>
  <si>
    <t>Emily Travers</t>
  </si>
  <si>
    <t>Freya Beswick</t>
  </si>
  <si>
    <t>Leonie Meyer</t>
  </si>
  <si>
    <t>Jea Maracha</t>
  </si>
  <si>
    <t>Evee Stevenson-Lea</t>
  </si>
  <si>
    <t>Shrewsbury</t>
  </si>
  <si>
    <t>H</t>
  </si>
  <si>
    <t>14th</t>
  </si>
  <si>
    <t>UNDER 19 GIRLS</t>
  </si>
  <si>
    <t>City of London</t>
  </si>
  <si>
    <t>A Barwise</t>
  </si>
  <si>
    <t>Kate Grbesa</t>
  </si>
  <si>
    <t>E Nico</t>
  </si>
  <si>
    <t>Rivga Lee</t>
  </si>
  <si>
    <t>Alexandra Delaney</t>
  </si>
  <si>
    <t>R Harte</t>
  </si>
  <si>
    <t>Emily Hall</t>
  </si>
  <si>
    <t>Amelia Delaney</t>
  </si>
  <si>
    <t>E Mordel</t>
  </si>
  <si>
    <t>Eva Poliakova</t>
  </si>
  <si>
    <t>Emily Delaney</t>
  </si>
  <si>
    <t>I Plant</t>
  </si>
  <si>
    <t>Marie Giradet</t>
  </si>
  <si>
    <t>Jessica Hill</t>
  </si>
  <si>
    <t>Daisy Lancaster</t>
  </si>
  <si>
    <t>R707</t>
  </si>
  <si>
    <t>R714</t>
  </si>
  <si>
    <t>R721</t>
  </si>
  <si>
    <t>Deanery</t>
  </si>
  <si>
    <t>Jess Hudson</t>
  </si>
  <si>
    <t>Emily Purcell</t>
  </si>
  <si>
    <t>Izzy Hodgkinson</t>
  </si>
  <si>
    <t>Eleanor Anglesea</t>
  </si>
  <si>
    <t>Jenni Davidson</t>
  </si>
  <si>
    <t>Amy Duckworth</t>
  </si>
  <si>
    <t>Amelia Kowal</t>
  </si>
  <si>
    <t>Katie Coleman</t>
  </si>
  <si>
    <t>Holly Brown</t>
  </si>
  <si>
    <t>Sophie Coyne</t>
  </si>
  <si>
    <t>Katie Greenwood</t>
  </si>
  <si>
    <t>R728</t>
  </si>
  <si>
    <t>R735</t>
  </si>
  <si>
    <t>R742</t>
  </si>
  <si>
    <t>Leotard penalty</t>
  </si>
  <si>
    <t>St Marys School</t>
  </si>
  <si>
    <t>Ellen Pontin (vault Only)</t>
  </si>
  <si>
    <t>Evie Baker</t>
  </si>
  <si>
    <t>Emilie Buchanan (floor Only)</t>
  </si>
  <si>
    <t>Amelia Penfold</t>
  </si>
  <si>
    <t>Liberty Smith</t>
  </si>
  <si>
    <t>Maya Raja</t>
  </si>
  <si>
    <t>Eden Simmons</t>
  </si>
  <si>
    <t>Carrie Price</t>
  </si>
  <si>
    <t>Savannah Simmons</t>
  </si>
  <si>
    <t>R749</t>
  </si>
  <si>
    <t>R756</t>
  </si>
  <si>
    <t>R763</t>
  </si>
  <si>
    <t>Amelia Lucas</t>
  </si>
  <si>
    <t>Jessica Hester</t>
  </si>
  <si>
    <t>Sophie Golding</t>
  </si>
  <si>
    <t>Stefanie Ham</t>
  </si>
  <si>
    <t>Olivia Lloyd</t>
  </si>
  <si>
    <t>Saffron Smith</t>
  </si>
  <si>
    <t>Aeryn Deandrade</t>
  </si>
  <si>
    <t>Lucie Thouvenin</t>
  </si>
  <si>
    <t>Chloe Cox</t>
  </si>
  <si>
    <t>Sophia Curley</t>
  </si>
  <si>
    <t>Abbie Endean</t>
  </si>
  <si>
    <t>Annais Kamanga</t>
  </si>
  <si>
    <t>Natalie Brick (v Only)</t>
  </si>
  <si>
    <t>Alana Towle</t>
  </si>
  <si>
    <t>R770</t>
  </si>
  <si>
    <t>R777</t>
  </si>
  <si>
    <t>R784</t>
  </si>
  <si>
    <t>Connie Melles</t>
  </si>
  <si>
    <t>Lucy Croft</t>
  </si>
  <si>
    <t>Alexis Hellewell</t>
  </si>
  <si>
    <t>Lily Hodgson</t>
  </si>
  <si>
    <t>R791</t>
  </si>
  <si>
    <t>R798</t>
  </si>
  <si>
    <t>UNDER 19 BOYS</t>
  </si>
  <si>
    <t>Kings</t>
  </si>
  <si>
    <t>Jacob Santhouse</t>
  </si>
  <si>
    <t>Ben Szekely</t>
  </si>
  <si>
    <t>Jacob Blanc</t>
  </si>
  <si>
    <t>Christopher Pigott</t>
  </si>
  <si>
    <t>Zak Walker</t>
  </si>
  <si>
    <t>Rhys Harding</t>
  </si>
  <si>
    <t>Sudais Arif</t>
  </si>
  <si>
    <t>Leo Smith</t>
  </si>
  <si>
    <t>Chris Brown</t>
  </si>
  <si>
    <t>Jobe Hart</t>
  </si>
  <si>
    <t>Harry Clements</t>
  </si>
  <si>
    <t>Reuben Blanc</t>
  </si>
  <si>
    <t>R807</t>
  </si>
  <si>
    <t>R814</t>
  </si>
  <si>
    <t>R821</t>
  </si>
  <si>
    <t>Isak Cornellisen</t>
  </si>
  <si>
    <t>Marcus Laws</t>
  </si>
  <si>
    <t>Ariz Zamin</t>
  </si>
  <si>
    <t>Eddie Mackay</t>
  </si>
  <si>
    <t>R828</t>
  </si>
  <si>
    <t>R835</t>
  </si>
  <si>
    <t>R842</t>
  </si>
  <si>
    <t>R849</t>
  </si>
  <si>
    <t>R856</t>
  </si>
  <si>
    <t>R863</t>
  </si>
  <si>
    <t>Jon Oxton</t>
  </si>
  <si>
    <t>George Brown</t>
  </si>
  <si>
    <t>Alex Wilson</t>
  </si>
  <si>
    <t>Daniel John</t>
  </si>
  <si>
    <t>Sam Dinnis</t>
  </si>
  <si>
    <t>Liam McCarthy</t>
  </si>
  <si>
    <t>Ed Slater</t>
  </si>
  <si>
    <t>Frankie Pill</t>
  </si>
  <si>
    <t>Connor Honey</t>
  </si>
  <si>
    <t>Solomon Gwynfil</t>
  </si>
  <si>
    <t>R870</t>
  </si>
  <si>
    <t>R877</t>
  </si>
  <si>
    <t>R884</t>
  </si>
  <si>
    <t>R891</t>
  </si>
  <si>
    <t>UNDER 19 MIXED</t>
  </si>
  <si>
    <t>Catmose College</t>
  </si>
  <si>
    <t>Theo Baker</t>
  </si>
  <si>
    <t>Harrison Laing</t>
  </si>
  <si>
    <t>Theo Butcher</t>
  </si>
  <si>
    <t>Jack Shipley</t>
  </si>
  <si>
    <t>James Allen</t>
  </si>
  <si>
    <t>Alex Holmes</t>
  </si>
  <si>
    <t>Cecily Parsons</t>
  </si>
  <si>
    <t>Anna Costeanu</t>
  </si>
  <si>
    <t>Jorja Sampson</t>
  </si>
  <si>
    <t>Holly Crewe</t>
  </si>
  <si>
    <t>Florence Bradley</t>
  </si>
  <si>
    <t>Gracie Joyce</t>
  </si>
  <si>
    <t>Amelia Shaw</t>
  </si>
  <si>
    <t>Sienna Griffith</t>
  </si>
  <si>
    <t>R914</t>
  </si>
  <si>
    <t>R921</t>
  </si>
  <si>
    <t>Arun Mohindra</t>
  </si>
  <si>
    <t>Dexter Brissenden Lang</t>
  </si>
  <si>
    <t>Rishi Matla   F</t>
  </si>
  <si>
    <t>Beth Hill</t>
  </si>
  <si>
    <t>Sofia Ruxton</t>
  </si>
  <si>
    <t>Alice Dent</t>
  </si>
  <si>
    <t>R928</t>
  </si>
  <si>
    <t>R935</t>
  </si>
  <si>
    <t>R942</t>
  </si>
  <si>
    <t>Issa Kamara</t>
  </si>
  <si>
    <t>Erikas Kuzminskas</t>
  </si>
  <si>
    <t>Izzy Oram</t>
  </si>
  <si>
    <t>Daisie McCarthy</t>
  </si>
  <si>
    <t>Amelia Tarczon</t>
  </si>
  <si>
    <t>Ellie Manion  vlt</t>
  </si>
  <si>
    <t>R956</t>
  </si>
  <si>
    <t>R963</t>
  </si>
  <si>
    <t>St Edmunds</t>
  </si>
  <si>
    <t>Rhys Littlechild</t>
  </si>
  <si>
    <t>Brientony Jeyarajan</t>
  </si>
  <si>
    <t>Zax Jackson</t>
  </si>
  <si>
    <t>Harri Murphy</t>
  </si>
  <si>
    <t>Tyler Pias</t>
  </si>
  <si>
    <t>Annalise Wilson</t>
  </si>
  <si>
    <t>Rachael Ashman</t>
  </si>
  <si>
    <t>Lysia Bayley</t>
  </si>
  <si>
    <t>Poppy Turner</t>
  </si>
  <si>
    <t>Emily Ford</t>
  </si>
  <si>
    <t>Amelia Beet</t>
  </si>
  <si>
    <t>Maisie Baumback-Mccoy</t>
  </si>
  <si>
    <t>Sophie Notton</t>
  </si>
  <si>
    <t>Rachel Clifton</t>
  </si>
  <si>
    <t>Harriet Newcombe</t>
  </si>
  <si>
    <t>Karyce Johnson</t>
  </si>
  <si>
    <t>R970</t>
  </si>
  <si>
    <t>R977</t>
  </si>
  <si>
    <t>R984</t>
  </si>
  <si>
    <t>R991</t>
  </si>
  <si>
    <t>Region</t>
  </si>
  <si>
    <t>5 to Score</t>
  </si>
  <si>
    <t>4 to Score</t>
  </si>
  <si>
    <t>Place</t>
  </si>
  <si>
    <t>No</t>
  </si>
  <si>
    <t>Name</t>
  </si>
  <si>
    <t>B or G</t>
  </si>
  <si>
    <t>Total</t>
  </si>
  <si>
    <t>Rank</t>
  </si>
  <si>
    <t>Surbiton</t>
  </si>
  <si>
    <t>POINTS</t>
  </si>
  <si>
    <t>`</t>
  </si>
  <si>
    <t>Under 11 Girls, Boys and Mixed</t>
  </si>
  <si>
    <t>Value</t>
  </si>
  <si>
    <t>U11 Girls</t>
  </si>
  <si>
    <t>U11 Boys</t>
  </si>
  <si>
    <t>U11 Mixed</t>
  </si>
  <si>
    <t>1st</t>
  </si>
  <si>
    <t>2nd</t>
  </si>
  <si>
    <t>3rd</t>
  </si>
  <si>
    <t>Under 13 Girls, Boys and Mixed</t>
  </si>
  <si>
    <t>U13 Girls</t>
  </si>
  <si>
    <t>U13 Boys</t>
  </si>
  <si>
    <t>U13 Mixed</t>
  </si>
  <si>
    <t>Under 19 Girls, Boys and Mixed</t>
  </si>
  <si>
    <t>U19 Girls</t>
  </si>
  <si>
    <t>U19 Boys</t>
  </si>
  <si>
    <t>U19 Mixed</t>
  </si>
  <si>
    <t>Gymnast Name</t>
  </si>
  <si>
    <t>Score</t>
  </si>
  <si>
    <t>Emma James Trophy</t>
  </si>
  <si>
    <t>Jamie Weller Trophy</t>
  </si>
  <si>
    <t xml:space="preserve">Michael Sweeney </t>
  </si>
  <si>
    <t>Ella Bartholomew *</t>
  </si>
  <si>
    <t xml:space="preserve">Jacob Lloyd </t>
  </si>
  <si>
    <t>Noah Lloyd *</t>
  </si>
  <si>
    <t xml:space="preserve">Emma Blackburn </t>
  </si>
  <si>
    <t>Jay Batson</t>
  </si>
  <si>
    <t>Connor Bishop</t>
  </si>
  <si>
    <t>Emma Skamlova</t>
  </si>
  <si>
    <t>Francesca DeFeo</t>
  </si>
  <si>
    <t>Lizzie Roxborough</t>
  </si>
  <si>
    <t>St Bede's</t>
  </si>
  <si>
    <t>#</t>
  </si>
  <si>
    <t>Top Scoring Boys</t>
  </si>
  <si>
    <t>Top Scoring Girls</t>
  </si>
  <si>
    <t>Marlborough</t>
  </si>
  <si>
    <t>Noah Lloyd</t>
  </si>
  <si>
    <t>Fourth</t>
  </si>
  <si>
    <t>Fifth</t>
  </si>
  <si>
    <t>U14 Boys</t>
  </si>
  <si>
    <t>U14 Girls</t>
  </si>
  <si>
    <t>Matty McCaul</t>
  </si>
  <si>
    <t>Ivybridge Trophy</t>
  </si>
  <si>
    <t>Lottie Smith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</si>
</sst>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4"/>
      <color indexed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MS Sans Serif"/>
      <family val="2"/>
    </font>
    <font>
      <sz val="12"/>
      <color indexed="8"/>
      <name val="MS Sans Serif"/>
      <family val="2"/>
    </font>
    <font>
      <b/>
      <sz val="11"/>
      <color indexed="9"/>
      <name val="Arial"/>
      <family val="2"/>
    </font>
    <font>
      <sz val="11"/>
      <name val="Eras Medium ITC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11"/>
      <color rgb="FF0070C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DE6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43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309">
    <xf numFmtId="0" fontId="0" fillId="0" borderId="0" xfId="0"/>
    <xf numFmtId="0" fontId="5" fillId="0" borderId="0" xfId="0" applyFont="1"/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0" fillId="0" borderId="2" xfId="0" applyBorder="1"/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2"/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1" fontId="13" fillId="0" borderId="11" xfId="2" applyNumberFormat="1" applyFont="1" applyBorder="1" applyAlignment="1">
      <alignment horizontal="center"/>
    </xf>
    <xf numFmtId="1" fontId="13" fillId="0" borderId="12" xfId="2" applyNumberFormat="1" applyFont="1" applyBorder="1" applyAlignment="1">
      <alignment horizontal="center"/>
    </xf>
    <xf numFmtId="1" fontId="13" fillId="0" borderId="13" xfId="2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12" fillId="0" borderId="0" xfId="0" applyFont="1" applyAlignment="1">
      <alignment horizontal="left"/>
    </xf>
    <xf numFmtId="164" fontId="7" fillId="0" borderId="11" xfId="0" applyNumberFormat="1" applyFont="1" applyBorder="1"/>
    <xf numFmtId="164" fontId="7" fillId="0" borderId="12" xfId="0" applyNumberFormat="1" applyFont="1" applyBorder="1"/>
    <xf numFmtId="0" fontId="14" fillId="0" borderId="0" xfId="0" applyFont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64" fontId="15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" fontId="19" fillId="0" borderId="9" xfId="2" applyNumberFormat="1" applyFont="1" applyBorder="1" applyAlignment="1">
      <alignment horizontal="center"/>
    </xf>
    <xf numFmtId="1" fontId="17" fillId="0" borderId="9" xfId="2" applyNumberFormat="1" applyFont="1" applyBorder="1" applyAlignment="1">
      <alignment horizont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Protection="1">
      <protection hidden="1"/>
    </xf>
    <xf numFmtId="2" fontId="14" fillId="0" borderId="9" xfId="0" applyNumberFormat="1" applyFont="1" applyBorder="1" applyAlignment="1" applyProtection="1">
      <alignment horizontal="right" vertical="center"/>
      <protection hidden="1"/>
    </xf>
    <xf numFmtId="2" fontId="14" fillId="0" borderId="13" xfId="0" applyNumberFormat="1" applyFont="1" applyBorder="1" applyAlignment="1" applyProtection="1">
      <alignment vertical="center"/>
      <protection hidden="1"/>
    </xf>
    <xf numFmtId="0" fontId="14" fillId="0" borderId="14" xfId="0" applyFont="1" applyBorder="1" applyProtection="1">
      <protection hidden="1"/>
    </xf>
    <xf numFmtId="2" fontId="14" fillId="0" borderId="0" xfId="0" applyNumberFormat="1" applyFont="1" applyProtection="1">
      <protection hidden="1"/>
    </xf>
    <xf numFmtId="164" fontId="14" fillId="0" borderId="0" xfId="1" applyFont="1" applyProtection="1">
      <protection hidden="1"/>
    </xf>
    <xf numFmtId="2" fontId="14" fillId="0" borderId="0" xfId="0" applyNumberFormat="1" applyFont="1" applyAlignment="1" applyProtection="1">
      <alignment horizontal="right" vertical="center"/>
      <protection hidden="1"/>
    </xf>
    <xf numFmtId="2" fontId="14" fillId="0" borderId="0" xfId="0" applyNumberFormat="1" applyFont="1" applyAlignment="1" applyProtection="1">
      <alignment vertical="center"/>
      <protection hidden="1"/>
    </xf>
    <xf numFmtId="2" fontId="14" fillId="0" borderId="15" xfId="0" applyNumberFormat="1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15" fillId="0" borderId="16" xfId="0" applyFont="1" applyBorder="1" applyProtection="1"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left" vertical="center"/>
      <protection hidden="1"/>
    </xf>
    <xf numFmtId="0" fontId="14" fillId="0" borderId="13" xfId="0" applyFont="1" applyBorder="1" applyAlignment="1" applyProtection="1">
      <alignment vertical="center"/>
      <protection hidden="1"/>
    </xf>
    <xf numFmtId="164" fontId="11" fillId="0" borderId="10" xfId="0" applyNumberFormat="1" applyFont="1" applyBorder="1" applyAlignment="1" applyProtection="1">
      <alignment horizontal="center"/>
      <protection hidden="1"/>
    </xf>
    <xf numFmtId="164" fontId="11" fillId="0" borderId="10" xfId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164" fontId="16" fillId="0" borderId="18" xfId="1" applyFon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2" fontId="0" fillId="0" borderId="9" xfId="0" applyNumberFormat="1" applyBorder="1" applyProtection="1">
      <protection hidden="1"/>
    </xf>
    <xf numFmtId="0" fontId="7" fillId="0" borderId="9" xfId="2" applyFont="1" applyBorder="1" applyAlignment="1" applyProtection="1">
      <alignment horizontal="center"/>
      <protection hidden="1"/>
    </xf>
    <xf numFmtId="165" fontId="0" fillId="0" borderId="9" xfId="1" quotePrefix="1" applyNumberFormat="1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64" fontId="0" fillId="0" borderId="9" xfId="1" applyFont="1" applyBorder="1" applyAlignment="1" applyProtection="1">
      <alignment horizontal="center"/>
      <protection hidden="1"/>
    </xf>
    <xf numFmtId="164" fontId="0" fillId="0" borderId="9" xfId="1" quotePrefix="1" applyFont="1" applyBorder="1" applyAlignment="1" applyProtection="1">
      <alignment horizontal="center"/>
      <protection hidden="1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15" fillId="0" borderId="9" xfId="0" applyNumberFormat="1" applyFont="1" applyBorder="1" applyAlignment="1" applyProtection="1">
      <alignment horizontal="center"/>
      <protection hidden="1"/>
    </xf>
    <xf numFmtId="164" fontId="15" fillId="0" borderId="9" xfId="1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164" fontId="21" fillId="0" borderId="9" xfId="1" applyFont="1" applyBorder="1" applyAlignment="1" applyProtection="1">
      <alignment horizontal="center"/>
      <protection hidden="1"/>
    </xf>
    <xf numFmtId="164" fontId="14" fillId="0" borderId="9" xfId="0" applyNumberFormat="1" applyFont="1" applyBorder="1" applyAlignment="1" applyProtection="1">
      <alignment horizontal="center"/>
      <protection hidden="1"/>
    </xf>
    <xf numFmtId="0" fontId="14" fillId="0" borderId="9" xfId="0" applyFont="1" applyBorder="1" applyProtection="1">
      <protection hidden="1"/>
    </xf>
    <xf numFmtId="2" fontId="14" fillId="0" borderId="9" xfId="0" applyNumberFormat="1" applyFont="1" applyBorder="1" applyProtection="1">
      <protection hidden="1"/>
    </xf>
    <xf numFmtId="164" fontId="14" fillId="0" borderId="9" xfId="1" applyFont="1" applyBorder="1" applyProtection="1">
      <protection hidden="1"/>
    </xf>
    <xf numFmtId="0" fontId="15" fillId="0" borderId="9" xfId="2" applyFont="1" applyBorder="1" applyAlignment="1" applyProtection="1">
      <alignment horizontal="center"/>
      <protection hidden="1"/>
    </xf>
    <xf numFmtId="165" fontId="14" fillId="0" borderId="9" xfId="1" quotePrefix="1" applyNumberFormat="1" applyFont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/>
      <protection hidden="1"/>
    </xf>
    <xf numFmtId="164" fontId="14" fillId="0" borderId="9" xfId="1" applyFont="1" applyBorder="1" applyAlignment="1" applyProtection="1">
      <alignment horizontal="center"/>
      <protection hidden="1"/>
    </xf>
    <xf numFmtId="164" fontId="14" fillId="0" borderId="9" xfId="1" quotePrefix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Continuous"/>
      <protection hidden="1"/>
    </xf>
    <xf numFmtId="164" fontId="14" fillId="0" borderId="0" xfId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2" fontId="19" fillId="0" borderId="0" xfId="2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19" xfId="0" applyFont="1" applyBorder="1" applyProtection="1"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2" fontId="19" fillId="0" borderId="9" xfId="2" applyNumberFormat="1" applyFont="1" applyBorder="1" applyAlignment="1" applyProtection="1">
      <alignment horizontal="center"/>
      <protection hidden="1"/>
    </xf>
    <xf numFmtId="2" fontId="14" fillId="0" borderId="14" xfId="0" applyNumberFormat="1" applyFont="1" applyBorder="1" applyAlignment="1" applyProtection="1">
      <alignment vertical="center"/>
      <protection hidden="1"/>
    </xf>
    <xf numFmtId="2" fontId="14" fillId="0" borderId="20" xfId="0" applyNumberFormat="1" applyFont="1" applyBorder="1" applyAlignment="1" applyProtection="1">
      <alignment vertical="center"/>
      <protection hidden="1"/>
    </xf>
    <xf numFmtId="164" fontId="7" fillId="0" borderId="13" xfId="0" applyNumberFormat="1" applyFont="1" applyBorder="1"/>
    <xf numFmtId="2" fontId="20" fillId="0" borderId="21" xfId="2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4" fontId="6" fillId="0" borderId="0" xfId="1" applyFont="1" applyProtection="1">
      <protection hidden="1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2" fontId="14" fillId="0" borderId="19" xfId="0" applyNumberFormat="1" applyFont="1" applyBorder="1" applyAlignment="1" applyProtection="1">
      <alignment horizontal="righ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5" fillId="0" borderId="22" xfId="0" applyFont="1" applyBorder="1" applyProtection="1">
      <protection hidden="1"/>
    </xf>
    <xf numFmtId="0" fontId="14" fillId="0" borderId="14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Protection="1">
      <protection locked="0"/>
    </xf>
    <xf numFmtId="0" fontId="14" fillId="0" borderId="11" xfId="0" applyFont="1" applyBorder="1" applyAlignment="1" applyProtection="1">
      <alignment vertical="center"/>
      <protection locked="0"/>
    </xf>
    <xf numFmtId="2" fontId="14" fillId="0" borderId="12" xfId="0" applyNumberFormat="1" applyFont="1" applyBorder="1" applyAlignment="1" applyProtection="1">
      <alignment vertical="center"/>
      <protection locked="0"/>
    </xf>
    <xf numFmtId="0" fontId="23" fillId="0" borderId="0" xfId="0" applyFont="1"/>
    <xf numFmtId="0" fontId="14" fillId="0" borderId="10" xfId="0" applyFont="1" applyBorder="1" applyAlignment="1" applyProtection="1">
      <alignment horizontal="center"/>
      <protection hidden="1"/>
    </xf>
    <xf numFmtId="0" fontId="7" fillId="0" borderId="25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horizontal="left" vertical="center"/>
      <protection hidden="1"/>
    </xf>
    <xf numFmtId="164" fontId="24" fillId="0" borderId="0" xfId="0" applyNumberFormat="1" applyFont="1"/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 vertical="center"/>
      <protection hidden="1"/>
    </xf>
    <xf numFmtId="2" fontId="20" fillId="0" borderId="0" xfId="2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14" xfId="0" applyFont="1" applyBorder="1" applyProtection="1">
      <protection hidden="1"/>
    </xf>
    <xf numFmtId="0" fontId="5" fillId="0" borderId="4" xfId="0" applyFont="1" applyBorder="1" applyAlignment="1">
      <alignment horizontal="right"/>
    </xf>
    <xf numFmtId="0" fontId="12" fillId="0" borderId="0" xfId="0" quotePrefix="1" applyFont="1" applyAlignment="1">
      <alignment horizontal="left"/>
    </xf>
    <xf numFmtId="164" fontId="15" fillId="0" borderId="0" xfId="1" applyFont="1" applyProtection="1">
      <protection hidden="1"/>
    </xf>
    <xf numFmtId="164" fontId="0" fillId="0" borderId="0" xfId="1" applyFont="1" applyProtection="1">
      <protection hidden="1"/>
    </xf>
    <xf numFmtId="0" fontId="15" fillId="0" borderId="25" xfId="0" applyFont="1" applyBorder="1" applyProtection="1">
      <protection hidden="1"/>
    </xf>
    <xf numFmtId="164" fontId="8" fillId="0" borderId="0" xfId="1" applyFont="1" applyProtection="1">
      <protection hidden="1"/>
    </xf>
    <xf numFmtId="164" fontId="7" fillId="0" borderId="25" xfId="0" applyNumberFormat="1" applyFont="1" applyBorder="1"/>
    <xf numFmtId="2" fontId="14" fillId="0" borderId="27" xfId="0" applyNumberFormat="1" applyFont="1" applyBorder="1" applyAlignment="1" applyProtection="1">
      <alignment horizontal="right" vertical="center"/>
      <protection locked="0"/>
    </xf>
    <xf numFmtId="2" fontId="14" fillId="0" borderId="27" xfId="0" applyNumberFormat="1" applyFont="1" applyBorder="1" applyAlignment="1" applyProtection="1">
      <alignment vertical="center"/>
      <protection hidden="1"/>
    </xf>
    <xf numFmtId="2" fontId="14" fillId="0" borderId="27" xfId="0" applyNumberFormat="1" applyFont="1" applyBorder="1" applyAlignment="1" applyProtection="1">
      <alignment horizontal="righ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Protection="1">
      <protection locked="0"/>
    </xf>
    <xf numFmtId="0" fontId="14" fillId="0" borderId="24" xfId="0" applyFont="1" applyBorder="1" applyAlignment="1" applyProtection="1">
      <alignment vertical="center"/>
      <protection locked="0"/>
    </xf>
    <xf numFmtId="164" fontId="11" fillId="0" borderId="10" xfId="1" applyFont="1" applyFill="1" applyBorder="1" applyAlignment="1" applyProtection="1">
      <alignment horizontal="center"/>
      <protection hidden="1"/>
    </xf>
    <xf numFmtId="164" fontId="16" fillId="0" borderId="18" xfId="1" applyFont="1" applyFill="1" applyBorder="1" applyAlignment="1" applyProtection="1">
      <alignment horizontal="center"/>
      <protection hidden="1"/>
    </xf>
    <xf numFmtId="165" fontId="0" fillId="0" borderId="9" xfId="1" quotePrefix="1" applyNumberFormat="1" applyFont="1" applyFill="1" applyBorder="1" applyAlignment="1" applyProtection="1">
      <alignment horizontal="center"/>
      <protection hidden="1"/>
    </xf>
    <xf numFmtId="164" fontId="0" fillId="0" borderId="9" xfId="1" applyFont="1" applyFill="1" applyBorder="1" applyAlignment="1" applyProtection="1">
      <alignment horizontal="center"/>
      <protection hidden="1"/>
    </xf>
    <xf numFmtId="164" fontId="0" fillId="0" borderId="9" xfId="1" quotePrefix="1" applyFont="1" applyFill="1" applyBorder="1" applyAlignment="1" applyProtection="1">
      <alignment horizontal="center"/>
      <protection hidden="1"/>
    </xf>
    <xf numFmtId="164" fontId="14" fillId="0" borderId="0" xfId="1" applyFont="1" applyFill="1" applyProtection="1"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8" fillId="0" borderId="28" xfId="0" applyFont="1" applyBorder="1" applyProtection="1">
      <protection hidden="1"/>
    </xf>
    <xf numFmtId="164" fontId="15" fillId="0" borderId="9" xfId="1" applyFont="1" applyFill="1" applyBorder="1" applyAlignment="1" applyProtection="1">
      <alignment horizontal="center"/>
      <protection hidden="1"/>
    </xf>
    <xf numFmtId="164" fontId="21" fillId="0" borderId="9" xfId="1" applyFont="1" applyFill="1" applyBorder="1" applyAlignment="1" applyProtection="1">
      <alignment horizontal="center"/>
      <protection hidden="1"/>
    </xf>
    <xf numFmtId="164" fontId="14" fillId="0" borderId="9" xfId="1" applyFont="1" applyFill="1" applyBorder="1" applyProtection="1">
      <protection hidden="1"/>
    </xf>
    <xf numFmtId="165" fontId="14" fillId="0" borderId="9" xfId="1" quotePrefix="1" applyNumberFormat="1" applyFont="1" applyFill="1" applyBorder="1" applyAlignment="1" applyProtection="1">
      <alignment horizontal="center"/>
      <protection hidden="1"/>
    </xf>
    <xf numFmtId="164" fontId="14" fillId="0" borderId="9" xfId="1" applyFont="1" applyFill="1" applyBorder="1" applyAlignment="1" applyProtection="1">
      <alignment horizontal="center"/>
      <protection hidden="1"/>
    </xf>
    <xf numFmtId="164" fontId="14" fillId="0" borderId="9" xfId="1" quotePrefix="1" applyFont="1" applyFill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center"/>
      <protection locked="0"/>
    </xf>
    <xf numFmtId="164" fontId="14" fillId="0" borderId="0" xfId="1" applyFont="1" applyFill="1" applyAlignment="1" applyProtection="1">
      <alignment vertical="center"/>
      <protection hidden="1"/>
    </xf>
    <xf numFmtId="0" fontId="14" fillId="0" borderId="22" xfId="0" applyFont="1" applyBorder="1" applyAlignment="1" applyProtection="1">
      <alignment vertical="center"/>
      <protection hidden="1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2" fontId="14" fillId="0" borderId="22" xfId="0" applyNumberFormat="1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164" fontId="0" fillId="0" borderId="9" xfId="0" applyNumberForma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30" xfId="0" applyFont="1" applyBorder="1" applyAlignment="1" applyProtection="1">
      <alignment horizontal="right"/>
      <protection hidden="1"/>
    </xf>
    <xf numFmtId="2" fontId="14" fillId="0" borderId="9" xfId="0" quotePrefix="1" applyNumberFormat="1" applyFont="1" applyBorder="1" applyProtection="1">
      <protection hidden="1"/>
    </xf>
    <xf numFmtId="0" fontId="14" fillId="0" borderId="15" xfId="0" applyFont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2" fontId="0" fillId="0" borderId="0" xfId="0" applyNumberFormat="1"/>
    <xf numFmtId="0" fontId="27" fillId="0" borderId="16" xfId="0" applyFont="1" applyBorder="1" applyProtection="1">
      <protection hidden="1"/>
    </xf>
    <xf numFmtId="0" fontId="28" fillId="0" borderId="0" xfId="0" applyFont="1"/>
    <xf numFmtId="0" fontId="24" fillId="0" borderId="0" xfId="0" applyFont="1"/>
    <xf numFmtId="164" fontId="3" fillId="0" borderId="9" xfId="1" applyFont="1" applyBorder="1" applyProtection="1">
      <protection hidden="1"/>
    </xf>
    <xf numFmtId="164" fontId="3" fillId="0" borderId="0" xfId="1" applyFont="1" applyProtection="1">
      <protection hidden="1"/>
    </xf>
    <xf numFmtId="164" fontId="3" fillId="0" borderId="9" xfId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vertical="center"/>
      <protection locked="0"/>
    </xf>
    <xf numFmtId="0" fontId="28" fillId="0" borderId="9" xfId="0" applyFont="1" applyBorder="1"/>
    <xf numFmtId="0" fontId="29" fillId="0" borderId="0" xfId="0" applyFont="1"/>
    <xf numFmtId="2" fontId="29" fillId="0" borderId="0" xfId="0" applyNumberFormat="1" applyFont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2" fontId="29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NumberFormat="1"/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29" fillId="3" borderId="0" xfId="0" applyNumberFormat="1" applyFont="1" applyFill="1" applyAlignment="1">
      <alignment horizontal="right"/>
    </xf>
    <xf numFmtId="0" fontId="29" fillId="3" borderId="0" xfId="0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/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2" fontId="29" fillId="3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2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9" fillId="4" borderId="0" xfId="0" applyNumberFormat="1" applyFont="1" applyFill="1" applyAlignment="1">
      <alignment horizontal="right"/>
    </xf>
    <xf numFmtId="49" fontId="29" fillId="4" borderId="0" xfId="0" applyNumberFormat="1" applyFont="1" applyFill="1" applyAlignment="1">
      <alignment horizontal="right"/>
    </xf>
    <xf numFmtId="2" fontId="29" fillId="4" borderId="0" xfId="0" applyNumberFormat="1" applyFont="1" applyFill="1" applyAlignment="1">
      <alignment horizontal="right"/>
    </xf>
    <xf numFmtId="2" fontId="29" fillId="4" borderId="0" xfId="0" applyNumberFormat="1" applyFont="1" applyFill="1"/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29" fillId="4" borderId="0" xfId="0" applyFont="1" applyFill="1" applyAlignment="1">
      <alignment horizontal="left"/>
    </xf>
    <xf numFmtId="2" fontId="29" fillId="4" borderId="0" xfId="0" applyNumberFormat="1" applyFont="1" applyFill="1" applyAlignment="1">
      <alignment horizontal="center"/>
    </xf>
    <xf numFmtId="0" fontId="29" fillId="4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horizontal="left"/>
    </xf>
    <xf numFmtId="2" fontId="29" fillId="2" borderId="0" xfId="0" applyNumberFormat="1" applyFont="1" applyFill="1"/>
    <xf numFmtId="0" fontId="29" fillId="2" borderId="0" xfId="0" applyFont="1" applyFill="1"/>
    <xf numFmtId="0" fontId="29" fillId="2" borderId="0" xfId="0" applyFont="1" applyFill="1" applyAlignment="1">
      <alignment horizontal="center"/>
    </xf>
    <xf numFmtId="2" fontId="29" fillId="2" borderId="0" xfId="0" applyNumberFormat="1" applyFont="1" applyFill="1" applyAlignment="1">
      <alignment horizontal="right"/>
    </xf>
    <xf numFmtId="0" fontId="24" fillId="0" borderId="9" xfId="0" applyFont="1" applyBorder="1" applyAlignment="1" applyProtection="1">
      <alignment horizontal="left" vertical="center"/>
      <protection hidden="1"/>
    </xf>
    <xf numFmtId="0" fontId="24" fillId="0" borderId="9" xfId="0" applyFont="1" applyBorder="1" applyAlignment="1" applyProtection="1">
      <alignment vertical="center"/>
      <protection locked="0"/>
    </xf>
    <xf numFmtId="2" fontId="24" fillId="0" borderId="9" xfId="0" applyNumberFormat="1" applyFont="1" applyBorder="1"/>
    <xf numFmtId="0" fontId="24" fillId="0" borderId="9" xfId="0" applyFont="1" applyBorder="1"/>
    <xf numFmtId="0" fontId="24" fillId="0" borderId="9" xfId="0" applyFont="1" applyBorder="1" applyAlignment="1">
      <alignment horizontal="left"/>
    </xf>
    <xf numFmtId="0" fontId="28" fillId="0" borderId="0" xfId="0" applyFont="1" applyBorder="1"/>
    <xf numFmtId="2" fontId="24" fillId="0" borderId="9" xfId="0" applyNumberFormat="1" applyFont="1" applyBorder="1" applyAlignment="1" applyProtection="1">
      <alignment horizontal="center" vertical="center"/>
      <protection locked="0"/>
    </xf>
    <xf numFmtId="2" fontId="24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2" fontId="5" fillId="4" borderId="0" xfId="0" applyNumberFormat="1" applyFont="1" applyFill="1" applyAlignment="1">
      <alignment horizontal="right"/>
    </xf>
    <xf numFmtId="2" fontId="5" fillId="4" borderId="0" xfId="0" applyNumberFormat="1" applyFont="1" applyFill="1"/>
    <xf numFmtId="0" fontId="5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>
      <alignment horizontal="right"/>
    </xf>
    <xf numFmtId="49" fontId="12" fillId="10" borderId="0" xfId="0" applyNumberFormat="1" applyFont="1" applyFill="1" applyAlignment="1">
      <alignment horizontal="right"/>
    </xf>
    <xf numFmtId="2" fontId="12" fillId="10" borderId="0" xfId="0" applyNumberFormat="1" applyFont="1" applyFill="1" applyAlignment="1">
      <alignment horizontal="right"/>
    </xf>
    <xf numFmtId="2" fontId="12" fillId="10" borderId="0" xfId="0" applyNumberFormat="1" applyFont="1" applyFill="1"/>
    <xf numFmtId="0" fontId="12" fillId="10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49" fontId="5" fillId="8" borderId="0" xfId="0" applyNumberFormat="1" applyFont="1" applyFill="1" applyAlignment="1">
      <alignment horizontal="right"/>
    </xf>
    <xf numFmtId="2" fontId="5" fillId="8" borderId="0" xfId="0" applyNumberFormat="1" applyFont="1" applyFill="1" applyAlignment="1">
      <alignment horizontal="right"/>
    </xf>
    <xf numFmtId="2" fontId="5" fillId="3" borderId="0" xfId="0" applyNumberFormat="1" applyFont="1" applyFill="1" applyAlignment="1">
      <alignment horizontal="right"/>
    </xf>
    <xf numFmtId="2" fontId="5" fillId="3" borderId="0" xfId="0" applyNumberFormat="1" applyFont="1" applyFill="1"/>
    <xf numFmtId="49" fontId="5" fillId="7" borderId="0" xfId="0" applyNumberFormat="1" applyFont="1" applyFill="1" applyAlignment="1">
      <alignment horizontal="right"/>
    </xf>
    <xf numFmtId="49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/>
    </xf>
    <xf numFmtId="2" fontId="5" fillId="2" borderId="0" xfId="0" applyNumberFormat="1" applyFont="1" applyFill="1"/>
    <xf numFmtId="0" fontId="5" fillId="8" borderId="0" xfId="0" applyFont="1" applyFill="1" applyAlignment="1">
      <alignment horizontal="right"/>
    </xf>
    <xf numFmtId="0" fontId="5" fillId="8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49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2" fontId="14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0" fontId="23" fillId="8" borderId="9" xfId="0" applyFont="1" applyFill="1" applyBorder="1" applyAlignment="1">
      <alignment horizontal="left"/>
    </xf>
    <xf numFmtId="0" fontId="23" fillId="8" borderId="9" xfId="0" applyFont="1" applyFill="1" applyBorder="1"/>
    <xf numFmtId="2" fontId="23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/>
    <xf numFmtId="0" fontId="23" fillId="8" borderId="9" xfId="0" applyFont="1" applyFill="1" applyBorder="1" applyAlignment="1" applyProtection="1">
      <alignment horizontal="left" vertical="center"/>
      <protection hidden="1"/>
    </xf>
    <xf numFmtId="0" fontId="23" fillId="8" borderId="9" xfId="0" applyFont="1" applyFill="1" applyBorder="1" applyAlignment="1" applyProtection="1">
      <alignment vertical="center"/>
      <protection locked="0"/>
    </xf>
    <xf numFmtId="2" fontId="23" fillId="8" borderId="9" xfId="0" applyNumberFormat="1" applyFont="1" applyFill="1" applyBorder="1" applyAlignment="1">
      <alignment horizontal="center"/>
    </xf>
    <xf numFmtId="2" fontId="23" fillId="8" borderId="9" xfId="0" applyNumberFormat="1" applyFont="1" applyFill="1" applyBorder="1"/>
    <xf numFmtId="0" fontId="28" fillId="0" borderId="0" xfId="0" applyFont="1" applyBorder="1" applyAlignment="1"/>
    <xf numFmtId="0" fontId="24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29" fillId="3" borderId="0" xfId="0" applyNumberFormat="1" applyFont="1" applyFill="1" applyAlignment="1">
      <alignment horizontal="right" vertical="center"/>
    </xf>
    <xf numFmtId="0" fontId="29" fillId="3" borderId="0" xfId="0" applyFont="1" applyFill="1" applyAlignment="1">
      <alignment horizontal="right" vertical="center"/>
    </xf>
    <xf numFmtId="2" fontId="29" fillId="3" borderId="0" xfId="0" applyNumberFormat="1" applyFont="1" applyFill="1" applyAlignment="1">
      <alignment horizontal="right" vertical="center"/>
    </xf>
    <xf numFmtId="2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9" fillId="4" borderId="0" xfId="0" applyNumberFormat="1" applyFont="1" applyFill="1" applyAlignment="1">
      <alignment horizontal="right" vertical="center"/>
    </xf>
    <xf numFmtId="49" fontId="29" fillId="4" borderId="0" xfId="0" applyNumberFormat="1" applyFont="1" applyFill="1" applyAlignment="1">
      <alignment horizontal="right" vertical="center"/>
    </xf>
    <xf numFmtId="2" fontId="29" fillId="4" borderId="0" xfId="0" applyNumberFormat="1" applyFont="1" applyFill="1" applyAlignment="1">
      <alignment horizontal="right" vertical="center"/>
    </xf>
    <xf numFmtId="2" fontId="29" fillId="4" borderId="0" xfId="0" applyNumberFormat="1" applyFont="1" applyFill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left" vertical="center"/>
    </xf>
    <xf numFmtId="2" fontId="29" fillId="2" borderId="0" xfId="0" applyNumberFormat="1" applyFont="1" applyFill="1" applyAlignment="1">
      <alignment vertical="center"/>
    </xf>
    <xf numFmtId="2" fontId="15" fillId="0" borderId="0" xfId="1" applyNumberFormat="1" applyFont="1" applyAlignment="1" applyProtection="1">
      <alignment horizontal="center"/>
      <protection hidden="1"/>
    </xf>
    <xf numFmtId="164" fontId="15" fillId="0" borderId="0" xfId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64" fontId="0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1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1" fillId="5" borderId="30" xfId="0" applyFont="1" applyFill="1" applyBorder="1" applyAlignment="1">
      <alignment horizontal="center"/>
    </xf>
    <xf numFmtId="164" fontId="12" fillId="0" borderId="0" xfId="0" quotePrefix="1" applyNumberFormat="1" applyFont="1" applyAlignment="1"/>
    <xf numFmtId="0" fontId="0" fillId="0" borderId="0" xfId="0" applyAlignment="1"/>
  </cellXfs>
  <cellStyles count="5">
    <cellStyle name="Comma" xfId="1" builtinId="3"/>
    <cellStyle name="Normal" xfId="0" builtinId="0"/>
    <cellStyle name="Normal 2" xfId="3" xr:uid="{90DA2919-CC9E-4265-9EAF-4EB7ACFA951F}"/>
    <cellStyle name="Normal 2 2" xfId="4" xr:uid="{44612C4F-9C87-4EBF-81B4-00046E4D1443}"/>
    <cellStyle name="Normal_SCHGYM00" xfId="2" xr:uid="{00000000-0005-0000-0000-000002000000}"/>
  </cellStyles>
  <dxfs count="52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 patternType="solid"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 val="double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/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 val="doubl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/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 val="doubl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/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/>
        <color auto="1"/>
      </font>
      <fill>
        <patternFill patternType="none">
          <bgColor indexed="65"/>
        </patternFill>
      </fill>
    </dxf>
    <dxf>
      <font>
        <b/>
        <i/>
        <condense val="0"/>
        <extend val="0"/>
        <u val="doubl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51"/>
        </patternFill>
      </fill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  <border>
        <left/>
        <right/>
        <top/>
        <bottom/>
      </border>
    </dxf>
    <dxf>
      <font>
        <b/>
        <i val="0"/>
        <condense val="0"/>
        <extend val="0"/>
        <u val="double"/>
      </font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</dxfs>
  <tableStyles count="0" defaultTableStyle="TableStyleMedium2" defaultPivotStyle="PivotStyleLight16"/>
  <colors>
    <mruColors>
      <color rgb="FFFFDE67"/>
      <color rgb="FFFFD437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indexed="14"/>
    <pageSetUpPr fitToPage="1"/>
  </sheetPr>
  <dimension ref="A1:Y71"/>
  <sheetViews>
    <sheetView showGridLines="0" view="pageBreakPreview" topLeftCell="A16" zoomScaleNormal="100" zoomScaleSheetLayoutView="100" workbookViewId="0">
      <selection activeCell="D26" sqref="D26"/>
    </sheetView>
  </sheetViews>
  <sheetFormatPr defaultColWidth="9.140625" defaultRowHeight="12.75" x14ac:dyDescent="0.2"/>
  <cols>
    <col min="1" max="1" width="6.7109375" style="33" customWidth="1"/>
    <col min="2" max="2" width="24.7109375" style="33" customWidth="1"/>
    <col min="3" max="4" width="8.7109375" style="96" customWidth="1"/>
    <col min="5" max="5" width="1.7109375" style="33" customWidth="1"/>
    <col min="6" max="6" width="6.7109375" style="33" customWidth="1"/>
    <col min="7" max="7" width="24.7109375" style="33" customWidth="1"/>
    <col min="8" max="9" width="8.7109375" style="96" customWidth="1"/>
    <col min="10" max="10" width="1.7109375" style="33" customWidth="1"/>
    <col min="11" max="11" width="6.7109375" style="33" customWidth="1"/>
    <col min="12" max="12" width="24.7109375" style="33" customWidth="1"/>
    <col min="13" max="14" width="8.7109375" style="96" customWidth="1"/>
    <col min="15" max="15" width="1.7109375" style="33" customWidth="1"/>
    <col min="16" max="16" width="4.28515625" style="33" customWidth="1"/>
    <col min="17" max="17" width="7.42578125" style="33" bestFit="1" customWidth="1"/>
    <col min="18" max="18" width="7.42578125" style="33" customWidth="1"/>
    <col min="19" max="19" width="24.140625" style="96" bestFit="1" customWidth="1"/>
    <col min="20" max="20" width="8.42578125" style="96" bestFit="1" customWidth="1"/>
    <col min="21" max="21" width="8" style="97" bestFit="1" customWidth="1"/>
    <col min="22" max="22" width="6" style="33" bestFit="1" customWidth="1"/>
    <col min="23" max="23" width="9" style="33" customWidth="1"/>
    <col min="24" max="24" width="3" style="33" customWidth="1"/>
    <col min="25" max="25" width="8.42578125" style="33" customWidth="1"/>
    <col min="26" max="26" width="7.140625" style="33" customWidth="1"/>
    <col min="27" max="27" width="2.7109375" style="33" customWidth="1"/>
    <col min="28" max="28" width="4.28515625" style="33" customWidth="1"/>
    <col min="29" max="29" width="21.42578125" style="33" customWidth="1"/>
    <col min="30" max="30" width="7.140625" style="33" customWidth="1"/>
    <col min="31" max="31" width="7" style="33" customWidth="1"/>
    <col min="32" max="16384" width="9.140625" style="33"/>
  </cols>
  <sheetData>
    <row r="1" spans="1:25" hidden="1" x14ac:dyDescent="0.2"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57" t="s">
        <v>4</v>
      </c>
      <c r="V1" s="58" t="s">
        <v>5</v>
      </c>
      <c r="W1" s="58" t="s">
        <v>6</v>
      </c>
      <c r="X1" s="58"/>
      <c r="Y1" s="59"/>
    </row>
    <row r="2" spans="1:25" hidden="1" x14ac:dyDescent="0.2"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Haberdashers</v>
      </c>
      <c r="T2" s="62">
        <f>SUM(C19:D24)</f>
        <v>138.25139999999999</v>
      </c>
      <c r="U2" s="172">
        <f>C27</f>
        <v>112.18439999999998</v>
      </c>
      <c r="V2" s="63">
        <f>IF(U2=0,13,RANK(U2,U$2:U$14,0))</f>
        <v>5</v>
      </c>
      <c r="W2" s="64" t="str">
        <f>VLOOKUP(V2,X$2:Y$14,2)</f>
        <v>5th</v>
      </c>
      <c r="X2" s="65">
        <v>1</v>
      </c>
      <c r="Y2" s="66" t="s">
        <v>8</v>
      </c>
    </row>
    <row r="3" spans="1:25" hidden="1" x14ac:dyDescent="0.2"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 t="str">
        <f>G18</f>
        <v>Stamford</v>
      </c>
      <c r="T3" s="62">
        <f>SUM(H19:I24)</f>
        <v>130.18399999999997</v>
      </c>
      <c r="U3" s="172">
        <f>H27</f>
        <v>105.28399999999999</v>
      </c>
      <c r="V3" s="63">
        <f t="shared" ref="V3:V14" si="0">IF(U3=0,13,RANK(U3,U$2:U$14,0))</f>
        <v>10</v>
      </c>
      <c r="W3" s="64" t="str">
        <f t="shared" ref="W3:W14" si="1">VLOOKUP(V3,X$2:Y$14,2)</f>
        <v>10th</v>
      </c>
      <c r="X3" s="65">
        <v>2</v>
      </c>
      <c r="Y3" s="66" t="s">
        <v>10</v>
      </c>
    </row>
    <row r="4" spans="1:25" hidden="1" x14ac:dyDescent="0.2"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 t="str">
        <f>L18</f>
        <v>Bute House</v>
      </c>
      <c r="T4" s="62">
        <f>SUM(M19:N24)</f>
        <v>144.96799999999999</v>
      </c>
      <c r="U4" s="172">
        <f>M27</f>
        <v>117.30099999999999</v>
      </c>
      <c r="V4" s="63">
        <f t="shared" si="0"/>
        <v>3</v>
      </c>
      <c r="W4" s="64" t="str">
        <f t="shared" si="1"/>
        <v>Third</v>
      </c>
      <c r="X4" s="65">
        <v>3</v>
      </c>
      <c r="Y4" s="66" t="s">
        <v>12</v>
      </c>
    </row>
    <row r="5" spans="1:25" hidden="1" x14ac:dyDescent="0.2"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Stanwix Primary</v>
      </c>
      <c r="T5" s="62">
        <f>SUM(C30:D34)</f>
        <v>108.518</v>
      </c>
      <c r="U5" s="172">
        <f>C38</f>
        <v>112.15100000000001</v>
      </c>
      <c r="V5" s="63">
        <f t="shared" si="0"/>
        <v>6</v>
      </c>
      <c r="W5" s="64" t="str">
        <f t="shared" si="1"/>
        <v>6th</v>
      </c>
      <c r="X5" s="65">
        <v>4</v>
      </c>
      <c r="Y5" s="67" t="s">
        <v>14</v>
      </c>
    </row>
    <row r="6" spans="1:25" hidden="1" x14ac:dyDescent="0.2"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61">
        <f>G29</f>
        <v>0</v>
      </c>
      <c r="T6" s="62">
        <f>SUM(H30:I35)</f>
        <v>0</v>
      </c>
      <c r="U6" s="172">
        <f>H38</f>
        <v>0</v>
      </c>
      <c r="V6" s="63">
        <f t="shared" si="0"/>
        <v>13</v>
      </c>
      <c r="W6" s="64" t="str">
        <f t="shared" si="1"/>
        <v>13th</v>
      </c>
      <c r="X6" s="65">
        <v>5</v>
      </c>
      <c r="Y6" s="67" t="s">
        <v>16</v>
      </c>
    </row>
    <row r="7" spans="1:25" hidden="1" x14ac:dyDescent="0.2"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>
        <f>L29</f>
        <v>0</v>
      </c>
      <c r="T7" s="62">
        <f>SUM(M30:N35)</f>
        <v>0</v>
      </c>
      <c r="U7" s="172">
        <f>M38</f>
        <v>0</v>
      </c>
      <c r="V7" s="63">
        <f t="shared" si="0"/>
        <v>13</v>
      </c>
      <c r="W7" s="64" t="str">
        <f t="shared" si="1"/>
        <v>13th</v>
      </c>
      <c r="X7" s="65">
        <v>6</v>
      </c>
      <c r="Y7" s="67" t="s">
        <v>18</v>
      </c>
    </row>
    <row r="8" spans="1:25" hidden="1" x14ac:dyDescent="0.2">
      <c r="C8" s="117"/>
      <c r="D8" s="117"/>
      <c r="H8" s="117"/>
      <c r="I8" s="117"/>
      <c r="M8" s="117"/>
      <c r="N8" s="117"/>
      <c r="Q8" s="68" t="s">
        <v>19</v>
      </c>
      <c r="R8" s="68" t="str">
        <f>A40</f>
        <v>Sc</v>
      </c>
      <c r="S8" s="61">
        <f>B40</f>
        <v>0</v>
      </c>
      <c r="T8" s="62">
        <f>SUM(C41:D46)</f>
        <v>0</v>
      </c>
      <c r="U8" s="172">
        <f>C49</f>
        <v>0</v>
      </c>
      <c r="V8" s="63">
        <f t="shared" si="0"/>
        <v>13</v>
      </c>
      <c r="W8" s="64" t="str">
        <f t="shared" si="1"/>
        <v>13th</v>
      </c>
      <c r="X8" s="65">
        <v>7</v>
      </c>
      <c r="Y8" s="67" t="s">
        <v>20</v>
      </c>
    </row>
    <row r="9" spans="1:25" hidden="1" x14ac:dyDescent="0.2"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 t="str">
        <f>G40</f>
        <v>Maltmans Green</v>
      </c>
      <c r="T9" s="62">
        <f>SUM(H41:I46)</f>
        <v>147.29300000000001</v>
      </c>
      <c r="U9" s="172">
        <f>H49</f>
        <v>118.82600000000001</v>
      </c>
      <c r="V9" s="63">
        <f t="shared" si="0"/>
        <v>2</v>
      </c>
      <c r="W9" s="64" t="str">
        <f t="shared" si="1"/>
        <v>Second</v>
      </c>
      <c r="X9" s="65">
        <v>8</v>
      </c>
      <c r="Y9" s="67" t="s">
        <v>22</v>
      </c>
    </row>
    <row r="10" spans="1:25" hidden="1" x14ac:dyDescent="0.2"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 t="str">
        <f>L40</f>
        <v>Tormead</v>
      </c>
      <c r="T10" s="62">
        <f>SUM(M41:N46)</f>
        <v>148.702</v>
      </c>
      <c r="U10" s="172">
        <f>M49</f>
        <v>120.268</v>
      </c>
      <c r="V10" s="63">
        <f t="shared" si="0"/>
        <v>1</v>
      </c>
      <c r="W10" s="64" t="str">
        <f t="shared" si="1"/>
        <v>First</v>
      </c>
      <c r="X10" s="65">
        <v>9</v>
      </c>
      <c r="Y10" s="67" t="s">
        <v>24</v>
      </c>
    </row>
    <row r="11" spans="1:25" hidden="1" x14ac:dyDescent="0.2">
      <c r="C11" s="117"/>
      <c r="D11" s="117"/>
      <c r="H11" s="117"/>
      <c r="I11" s="117"/>
      <c r="M11" s="117"/>
      <c r="N11" s="117"/>
      <c r="Q11" s="60" t="s">
        <v>25</v>
      </c>
      <c r="R11" s="60" t="str">
        <f>A51</f>
        <v>SW</v>
      </c>
      <c r="S11" s="61" t="str">
        <f>B51</f>
        <v>West Buckland</v>
      </c>
      <c r="T11" s="62">
        <f>SUM(C52:D57)</f>
        <v>137.30100000000002</v>
      </c>
      <c r="U11" s="172">
        <f>C60</f>
        <v>110.70099999999999</v>
      </c>
      <c r="V11" s="63">
        <f t="shared" si="0"/>
        <v>7</v>
      </c>
      <c r="W11" s="64" t="str">
        <f t="shared" si="1"/>
        <v>7th</v>
      </c>
      <c r="X11" s="65">
        <v>10</v>
      </c>
      <c r="Y11" s="67" t="s">
        <v>26</v>
      </c>
    </row>
    <row r="12" spans="1:25" hidden="1" x14ac:dyDescent="0.2"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 t="str">
        <f>G51</f>
        <v>Llandaff City</v>
      </c>
      <c r="T12" s="62">
        <f>SUM(H52:I57)</f>
        <v>109.08499999999999</v>
      </c>
      <c r="U12" s="172">
        <f>H60</f>
        <v>109.08500000000001</v>
      </c>
      <c r="V12" s="63">
        <f t="shared" si="0"/>
        <v>8</v>
      </c>
      <c r="W12" s="64" t="str">
        <f t="shared" si="1"/>
        <v>8th</v>
      </c>
      <c r="X12" s="65">
        <v>11</v>
      </c>
      <c r="Y12" s="67" t="s">
        <v>28</v>
      </c>
    </row>
    <row r="13" spans="1:25" hidden="1" x14ac:dyDescent="0.2">
      <c r="C13" s="117"/>
      <c r="D13" s="117"/>
      <c r="H13" s="117"/>
      <c r="I13" s="117"/>
      <c r="M13" s="117"/>
      <c r="N13" s="117"/>
      <c r="Q13" s="60" t="s">
        <v>29</v>
      </c>
      <c r="R13" s="60" t="str">
        <f>K51</f>
        <v>WM</v>
      </c>
      <c r="S13" s="61" t="str">
        <f>L51</f>
        <v>Coppice</v>
      </c>
      <c r="T13" s="62">
        <f>SUM(M52:N57)</f>
        <v>132.38400000000001</v>
      </c>
      <c r="U13" s="172">
        <f>M60</f>
        <v>106.73399999999999</v>
      </c>
      <c r="V13" s="63">
        <f t="shared" si="0"/>
        <v>9</v>
      </c>
      <c r="W13" s="64" t="str">
        <f t="shared" si="1"/>
        <v>9th</v>
      </c>
      <c r="X13" s="65">
        <v>12</v>
      </c>
      <c r="Y13" s="67" t="s">
        <v>30</v>
      </c>
    </row>
    <row r="14" spans="1:25" hidden="1" x14ac:dyDescent="0.2">
      <c r="C14" s="117"/>
      <c r="D14" s="117"/>
      <c r="H14" s="117"/>
      <c r="I14" s="117"/>
      <c r="M14" s="117"/>
      <c r="N14" s="117"/>
      <c r="Q14" s="60" t="s">
        <v>31</v>
      </c>
      <c r="R14" s="60" t="str">
        <f>A62</f>
        <v>Y</v>
      </c>
      <c r="S14" s="61" t="str">
        <f>B62</f>
        <v>Sheffield</v>
      </c>
      <c r="T14" s="62">
        <f>SUM(C63:D68)</f>
        <v>141.55199999999999</v>
      </c>
      <c r="U14" s="172">
        <f>C71</f>
        <v>114.11799999999999</v>
      </c>
      <c r="V14" s="63">
        <f t="shared" si="0"/>
        <v>4</v>
      </c>
      <c r="W14" s="64" t="str">
        <f t="shared" si="1"/>
        <v>4th</v>
      </c>
      <c r="X14" s="65">
        <v>13</v>
      </c>
      <c r="Y14" s="67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S15" s="117"/>
      <c r="T15" s="117"/>
      <c r="U15" s="173"/>
    </row>
    <row r="16" spans="1:25" ht="15.75" x14ac:dyDescent="0.25">
      <c r="A16" s="51" t="s">
        <v>33</v>
      </c>
      <c r="C16" s="117"/>
      <c r="D16" s="117"/>
      <c r="H16" s="117"/>
      <c r="I16" s="117"/>
      <c r="M16" s="117"/>
      <c r="N16" s="117"/>
      <c r="S16" s="117"/>
      <c r="T16" s="117"/>
      <c r="U16" s="173"/>
    </row>
    <row r="18" spans="1:23" s="42" customFormat="1" ht="15" x14ac:dyDescent="0.25">
      <c r="A18" s="52" t="s">
        <v>7</v>
      </c>
      <c r="B18" s="107" t="s">
        <v>34</v>
      </c>
      <c r="C18" s="111" t="s">
        <v>35</v>
      </c>
      <c r="D18" s="111" t="s">
        <v>36</v>
      </c>
      <c r="F18" s="169" t="s">
        <v>9</v>
      </c>
      <c r="G18" s="138" t="s">
        <v>37</v>
      </c>
      <c r="H18" s="111" t="s">
        <v>35</v>
      </c>
      <c r="I18" s="111" t="s">
        <v>36</v>
      </c>
      <c r="J18" s="130"/>
      <c r="K18" s="169" t="s">
        <v>11</v>
      </c>
      <c r="L18" s="107" t="s">
        <v>38</v>
      </c>
      <c r="M18" s="111" t="s">
        <v>35</v>
      </c>
      <c r="N18" s="111" t="s">
        <v>36</v>
      </c>
      <c r="S18" s="46"/>
      <c r="T18" s="46"/>
      <c r="U18" s="47"/>
    </row>
    <row r="19" spans="1:23" s="84" customFormat="1" ht="14.25" x14ac:dyDescent="0.2">
      <c r="A19" s="53">
        <v>1</v>
      </c>
      <c r="B19" s="108" t="s">
        <v>39</v>
      </c>
      <c r="C19" s="109">
        <v>13.333399999999999</v>
      </c>
      <c r="D19" s="109">
        <v>14.7</v>
      </c>
      <c r="F19" s="53">
        <v>8</v>
      </c>
      <c r="G19" s="139" t="s">
        <v>40</v>
      </c>
      <c r="H19" s="109">
        <v>11.2</v>
      </c>
      <c r="I19" s="109">
        <v>14</v>
      </c>
      <c r="J19" s="105"/>
      <c r="K19" s="53">
        <v>15</v>
      </c>
      <c r="L19" s="108" t="s">
        <v>41</v>
      </c>
      <c r="M19" s="109">
        <v>13.467000000000001</v>
      </c>
      <c r="N19" s="109">
        <v>14.4</v>
      </c>
      <c r="S19" s="49"/>
      <c r="T19" s="49"/>
      <c r="U19" s="83"/>
    </row>
    <row r="20" spans="1:23" s="84" customFormat="1" ht="14.25" x14ac:dyDescent="0.2">
      <c r="A20" s="54">
        <v>2</v>
      </c>
      <c r="B20" s="98" t="s">
        <v>42</v>
      </c>
      <c r="C20" s="109">
        <v>12.067</v>
      </c>
      <c r="D20" s="109">
        <v>14.8</v>
      </c>
      <c r="F20" s="54">
        <v>9</v>
      </c>
      <c r="G20" s="98" t="s">
        <v>43</v>
      </c>
      <c r="H20" s="109">
        <v>12.2</v>
      </c>
      <c r="I20" s="109">
        <v>14.4</v>
      </c>
      <c r="K20" s="54">
        <v>16</v>
      </c>
      <c r="L20" s="98" t="s">
        <v>44</v>
      </c>
      <c r="M20" s="109">
        <v>14.734</v>
      </c>
      <c r="N20" s="109">
        <v>14.2</v>
      </c>
      <c r="S20" s="49"/>
      <c r="T20" s="49"/>
      <c r="U20" s="83"/>
    </row>
    <row r="21" spans="1:23" s="84" customFormat="1" ht="14.25" x14ac:dyDescent="0.2">
      <c r="A21" s="54">
        <v>3</v>
      </c>
      <c r="B21" s="98" t="s">
        <v>45</v>
      </c>
      <c r="C21" s="109">
        <v>13.567</v>
      </c>
      <c r="D21" s="109">
        <v>14.6</v>
      </c>
      <c r="F21" s="54">
        <v>10</v>
      </c>
      <c r="G21" s="98" t="s">
        <v>46</v>
      </c>
      <c r="H21" s="109">
        <v>12.067</v>
      </c>
      <c r="I21" s="109">
        <v>13.7</v>
      </c>
      <c r="J21" s="105"/>
      <c r="K21" s="54">
        <v>17</v>
      </c>
      <c r="L21" s="98" t="s">
        <v>47</v>
      </c>
      <c r="M21" s="109">
        <v>15.067</v>
      </c>
      <c r="N21" s="109">
        <v>14.25</v>
      </c>
      <c r="S21" s="49"/>
      <c r="T21" s="49"/>
      <c r="U21" s="83"/>
    </row>
    <row r="22" spans="1:23" s="84" customFormat="1" ht="14.25" x14ac:dyDescent="0.2">
      <c r="A22" s="54">
        <v>4</v>
      </c>
      <c r="B22" s="98" t="s">
        <v>48</v>
      </c>
      <c r="C22" s="109">
        <v>13.034000000000001</v>
      </c>
      <c r="D22" s="109">
        <v>14.65</v>
      </c>
      <c r="F22" s="54">
        <v>11</v>
      </c>
      <c r="G22" s="98" t="s">
        <v>49</v>
      </c>
      <c r="H22" s="109">
        <v>11.567</v>
      </c>
      <c r="I22" s="109">
        <v>14.05</v>
      </c>
      <c r="J22" s="105"/>
      <c r="K22" s="54">
        <v>18</v>
      </c>
      <c r="L22" s="98" t="s">
        <v>50</v>
      </c>
      <c r="M22" s="109">
        <v>14</v>
      </c>
      <c r="N22" s="109">
        <v>14.45</v>
      </c>
      <c r="S22" s="49"/>
      <c r="T22" s="49"/>
      <c r="U22" s="83"/>
    </row>
    <row r="23" spans="1:23" s="84" customFormat="1" ht="14.25" x14ac:dyDescent="0.2">
      <c r="A23" s="54">
        <v>5</v>
      </c>
      <c r="B23" s="98" t="s">
        <v>51</v>
      </c>
      <c r="C23" s="109">
        <v>13.5</v>
      </c>
      <c r="D23" s="109">
        <v>14</v>
      </c>
      <c r="F23" s="54">
        <v>12</v>
      </c>
      <c r="G23" s="98" t="s">
        <v>52</v>
      </c>
      <c r="H23" s="109">
        <v>12.3</v>
      </c>
      <c r="I23" s="109">
        <v>14.7</v>
      </c>
      <c r="J23" s="105"/>
      <c r="K23" s="54">
        <v>19</v>
      </c>
      <c r="L23" s="98" t="s">
        <v>53</v>
      </c>
      <c r="M23" s="109">
        <v>15.3</v>
      </c>
      <c r="N23" s="109">
        <v>15.1</v>
      </c>
      <c r="S23" s="49"/>
      <c r="T23" s="49"/>
      <c r="U23" s="83"/>
    </row>
    <row r="24" spans="1:23" s="84" customFormat="1" ht="14.25" x14ac:dyDescent="0.2">
      <c r="A24" s="54">
        <v>6</v>
      </c>
      <c r="B24" s="98"/>
      <c r="C24" s="109">
        <v>0</v>
      </c>
      <c r="D24" s="109">
        <v>0</v>
      </c>
      <c r="F24" s="54">
        <v>13</v>
      </c>
      <c r="G24" s="99"/>
      <c r="H24" s="109">
        <v>0</v>
      </c>
      <c r="I24" s="109">
        <v>0</v>
      </c>
      <c r="J24" s="105"/>
      <c r="K24" s="54">
        <v>20</v>
      </c>
      <c r="L24" s="98"/>
      <c r="M24" s="109">
        <v>0</v>
      </c>
      <c r="N24" s="109">
        <v>0</v>
      </c>
      <c r="S24" s="49"/>
      <c r="T24" s="49"/>
      <c r="U24" s="83"/>
    </row>
    <row r="25" spans="1:23" s="84" customFormat="1" ht="14.25" x14ac:dyDescent="0.2">
      <c r="A25" s="55" t="s">
        <v>54</v>
      </c>
      <c r="B25" s="99"/>
      <c r="C25" s="50"/>
      <c r="D25" s="50"/>
      <c r="F25" s="55" t="s">
        <v>55</v>
      </c>
      <c r="G25" s="99"/>
      <c r="H25" s="50"/>
      <c r="I25" s="50"/>
      <c r="J25" s="105"/>
      <c r="K25" s="55" t="s">
        <v>56</v>
      </c>
      <c r="L25" s="99"/>
      <c r="M25" s="50"/>
      <c r="N25" s="50"/>
      <c r="S25" s="49"/>
      <c r="T25" s="49"/>
      <c r="U25" s="83"/>
    </row>
    <row r="26" spans="1:23" s="42" customFormat="1" ht="14.25" x14ac:dyDescent="0.2">
      <c r="B26" s="43" t="s">
        <v>57</v>
      </c>
      <c r="C26" s="44">
        <f>SUM(C19:C24)-SMALL(C19:C24,1)-SMALL(C19:C24,2)</f>
        <v>53.434399999999989</v>
      </c>
      <c r="D26" s="44">
        <f>SUM(D19:D24)-SMALL(D19:D24,1)-SMALL(D19:D24,2)</f>
        <v>58.75</v>
      </c>
      <c r="G26" s="43" t="s">
        <v>57</v>
      </c>
      <c r="H26" s="44">
        <f>SUM(H19:H24)-SMALL(H19:H24,1)-SMALL(H19:H24,2)</f>
        <v>48.134</v>
      </c>
      <c r="I26" s="44">
        <f>SUM(I19:I24)-SMALL(I19:I24,1)-SMALL(I19:I24,2)</f>
        <v>57.149999999999991</v>
      </c>
      <c r="J26" s="45"/>
      <c r="L26" s="43" t="s">
        <v>57</v>
      </c>
      <c r="M26" s="44">
        <f>SUM(M19:M24)-SMALL(M19:M24,1)-SMALL(M19:M24,2)</f>
        <v>59.100999999999999</v>
      </c>
      <c r="N26" s="44">
        <f>SUM(N19:N24)-SMALL(N19:N24,1)-SMALL(N19:N24,2)</f>
        <v>58.199999999999989</v>
      </c>
      <c r="S26" s="46"/>
      <c r="T26" s="46"/>
      <c r="U26" s="47"/>
      <c r="W26" s="43"/>
    </row>
    <row r="27" spans="1:23" s="42" customFormat="1" ht="15.75" x14ac:dyDescent="0.25">
      <c r="B27" s="48" t="s">
        <v>58</v>
      </c>
      <c r="C27" s="49">
        <f>C26+D26</f>
        <v>112.18439999999998</v>
      </c>
      <c r="D27" s="95" t="str">
        <f>W2</f>
        <v>5th</v>
      </c>
      <c r="G27" s="48" t="s">
        <v>58</v>
      </c>
      <c r="H27" s="49">
        <f>H26+I26</f>
        <v>105.28399999999999</v>
      </c>
      <c r="I27" s="95" t="str">
        <f>W3</f>
        <v>10th</v>
      </c>
      <c r="L27" s="48" t="s">
        <v>58</v>
      </c>
      <c r="M27" s="49">
        <f>M26+N26</f>
        <v>117.30099999999999</v>
      </c>
      <c r="N27" s="95" t="str">
        <f>W4</f>
        <v>Third</v>
      </c>
      <c r="S27" s="46"/>
      <c r="T27" s="46"/>
      <c r="U27" s="47"/>
    </row>
    <row r="28" spans="1:23" s="42" customFormat="1" ht="14.25" x14ac:dyDescent="0.2">
      <c r="B28" s="86"/>
      <c r="G28" s="86"/>
      <c r="L28" s="86"/>
      <c r="S28" s="46"/>
      <c r="T28" s="46"/>
      <c r="U28" s="47"/>
    </row>
    <row r="29" spans="1:23" s="42" customFormat="1" ht="15" x14ac:dyDescent="0.25">
      <c r="A29" s="169" t="s">
        <v>13</v>
      </c>
      <c r="B29" s="107" t="s">
        <v>59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169" t="s">
        <v>17</v>
      </c>
      <c r="L29" s="107"/>
      <c r="M29" s="111" t="s">
        <v>35</v>
      </c>
      <c r="N29" s="111" t="s">
        <v>36</v>
      </c>
      <c r="S29" s="46"/>
      <c r="T29" s="46"/>
      <c r="U29" s="47"/>
    </row>
    <row r="30" spans="1:23" s="42" customFormat="1" ht="14.25" x14ac:dyDescent="0.2">
      <c r="A30" s="53">
        <v>22</v>
      </c>
      <c r="B30" s="108" t="s">
        <v>60</v>
      </c>
      <c r="C30" s="109">
        <v>10.667</v>
      </c>
      <c r="D30" s="109">
        <v>14.5</v>
      </c>
      <c r="F30" s="53">
        <v>29</v>
      </c>
      <c r="G30" s="108"/>
      <c r="H30" s="109">
        <v>0</v>
      </c>
      <c r="I30" s="109">
        <v>0</v>
      </c>
      <c r="K30" s="53">
        <v>36</v>
      </c>
      <c r="L30" s="108"/>
      <c r="M30" s="109">
        <v>0</v>
      </c>
      <c r="N30" s="109">
        <v>0</v>
      </c>
      <c r="U30" s="47"/>
    </row>
    <row r="31" spans="1:23" s="42" customFormat="1" ht="14.25" x14ac:dyDescent="0.2">
      <c r="A31" s="54">
        <v>23</v>
      </c>
      <c r="B31" s="98" t="s">
        <v>61</v>
      </c>
      <c r="C31" s="109">
        <v>12.2</v>
      </c>
      <c r="D31" s="109">
        <v>14.5</v>
      </c>
      <c r="F31" s="54">
        <v>30</v>
      </c>
      <c r="G31" s="98"/>
      <c r="H31" s="109">
        <v>0</v>
      </c>
      <c r="I31" s="109">
        <v>0</v>
      </c>
      <c r="K31" s="54">
        <v>37</v>
      </c>
      <c r="L31" s="98"/>
      <c r="M31" s="109">
        <v>0</v>
      </c>
      <c r="N31" s="109">
        <v>0</v>
      </c>
      <c r="U31" s="47"/>
    </row>
    <row r="32" spans="1:23" s="42" customFormat="1" ht="14.25" x14ac:dyDescent="0.2">
      <c r="A32" s="54">
        <v>24</v>
      </c>
      <c r="B32" s="98" t="s">
        <v>62</v>
      </c>
      <c r="C32" s="109">
        <v>0</v>
      </c>
      <c r="D32" s="109">
        <v>0</v>
      </c>
      <c r="F32" s="54">
        <v>31</v>
      </c>
      <c r="G32" s="98"/>
      <c r="H32" s="109">
        <v>0</v>
      </c>
      <c r="I32" s="109">
        <v>0</v>
      </c>
      <c r="K32" s="54">
        <v>38</v>
      </c>
      <c r="L32" s="98"/>
      <c r="M32" s="109">
        <v>0</v>
      </c>
      <c r="N32" s="109">
        <v>0</v>
      </c>
      <c r="U32" s="47"/>
    </row>
    <row r="33" spans="1:23" s="42" customFormat="1" ht="14.25" x14ac:dyDescent="0.2">
      <c r="A33" s="54">
        <v>25</v>
      </c>
      <c r="B33" s="98" t="s">
        <v>63</v>
      </c>
      <c r="C33" s="109">
        <v>13.266999999999999</v>
      </c>
      <c r="D33" s="109">
        <v>14.75</v>
      </c>
      <c r="F33" s="54">
        <v>32</v>
      </c>
      <c r="G33" s="98"/>
      <c r="H33" s="109">
        <v>0</v>
      </c>
      <c r="I33" s="109">
        <v>0</v>
      </c>
      <c r="K33" s="54">
        <v>39</v>
      </c>
      <c r="L33" s="98"/>
      <c r="M33" s="109">
        <v>0</v>
      </c>
      <c r="N33" s="109">
        <v>0</v>
      </c>
      <c r="U33" s="47"/>
    </row>
    <row r="34" spans="1:23" s="42" customFormat="1" ht="14.25" x14ac:dyDescent="0.2">
      <c r="A34" s="54">
        <v>26</v>
      </c>
      <c r="B34" s="98" t="s">
        <v>64</v>
      </c>
      <c r="C34" s="109">
        <v>14.034000000000001</v>
      </c>
      <c r="D34" s="109">
        <v>14.6</v>
      </c>
      <c r="F34" s="54">
        <v>33</v>
      </c>
      <c r="G34" s="98"/>
      <c r="H34" s="109">
        <v>0</v>
      </c>
      <c r="I34" s="109">
        <v>0</v>
      </c>
      <c r="K34" s="54">
        <v>40</v>
      </c>
      <c r="L34" s="98"/>
      <c r="M34" s="109">
        <v>0</v>
      </c>
      <c r="N34" s="109">
        <v>0</v>
      </c>
      <c r="U34" s="47"/>
    </row>
    <row r="35" spans="1:23" s="42" customFormat="1" ht="14.25" x14ac:dyDescent="0.2">
      <c r="A35" s="54">
        <v>27</v>
      </c>
      <c r="B35" s="98" t="s">
        <v>65</v>
      </c>
      <c r="C35" s="109">
        <v>14</v>
      </c>
      <c r="D35" s="109">
        <v>14.8</v>
      </c>
      <c r="F35" s="54">
        <v>34</v>
      </c>
      <c r="G35" s="98"/>
      <c r="H35" s="109">
        <v>0</v>
      </c>
      <c r="I35" s="109">
        <v>0</v>
      </c>
      <c r="K35" s="54">
        <v>41</v>
      </c>
      <c r="L35" s="98"/>
      <c r="M35" s="109">
        <v>0</v>
      </c>
      <c r="N35" s="109">
        <v>0</v>
      </c>
      <c r="U35" s="47"/>
    </row>
    <row r="36" spans="1:23" s="42" customFormat="1" ht="14.25" x14ac:dyDescent="0.2">
      <c r="A36" s="55" t="s">
        <v>66</v>
      </c>
      <c r="B36" s="99"/>
      <c r="C36" s="50"/>
      <c r="D36" s="50"/>
      <c r="F36" s="55" t="s">
        <v>67</v>
      </c>
      <c r="G36" s="99"/>
      <c r="H36" s="50"/>
      <c r="I36" s="50"/>
      <c r="K36" s="55" t="s">
        <v>68</v>
      </c>
      <c r="L36" s="99"/>
      <c r="M36" s="50"/>
      <c r="N36" s="50"/>
      <c r="U36" s="47"/>
    </row>
    <row r="37" spans="1:23" s="42" customFormat="1" ht="14.25" x14ac:dyDescent="0.2">
      <c r="B37" s="43" t="s">
        <v>57</v>
      </c>
      <c r="C37" s="44">
        <f>SUM(C30:C35)-SMALL(C30:C35,1)-SMALL(C30:C35,2)</f>
        <v>53.501000000000005</v>
      </c>
      <c r="D37" s="44">
        <f>SUM(D30:D35)-SMALL(D30:D35,1)-SMALL(D30:D35,2)</f>
        <v>58.650000000000006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0</v>
      </c>
      <c r="N37" s="44">
        <f>SUM(N30:N35)-SMALL(N30:N35,1)-SMALL(N30:N35,2)</f>
        <v>0</v>
      </c>
      <c r="U37" s="47"/>
      <c r="W37" s="43"/>
    </row>
    <row r="38" spans="1:23" s="42" customFormat="1" ht="15.75" x14ac:dyDescent="0.25">
      <c r="B38" s="48" t="s">
        <v>58</v>
      </c>
      <c r="C38" s="49">
        <f>C37+D37</f>
        <v>112.15100000000001</v>
      </c>
      <c r="D38" s="95" t="str">
        <f>W5</f>
        <v>6th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0</v>
      </c>
      <c r="N38" s="95" t="str">
        <f>W7</f>
        <v>13th</v>
      </c>
      <c r="U38" s="47"/>
    </row>
    <row r="39" spans="1:23" s="42" customFormat="1" ht="14.25" x14ac:dyDescent="0.2">
      <c r="U39" s="47"/>
    </row>
    <row r="40" spans="1:23" s="42" customFormat="1" ht="15" x14ac:dyDescent="0.25">
      <c r="A40" s="169" t="s">
        <v>19</v>
      </c>
      <c r="B40" s="107"/>
      <c r="C40" s="111" t="s">
        <v>35</v>
      </c>
      <c r="D40" s="111" t="s">
        <v>36</v>
      </c>
      <c r="F40" s="169" t="s">
        <v>21</v>
      </c>
      <c r="G40" s="107" t="s">
        <v>69</v>
      </c>
      <c r="H40" s="111" t="s">
        <v>35</v>
      </c>
      <c r="I40" s="111" t="s">
        <v>36</v>
      </c>
      <c r="K40" s="169" t="s">
        <v>23</v>
      </c>
      <c r="L40" s="107" t="s">
        <v>70</v>
      </c>
      <c r="M40" s="111" t="s">
        <v>35</v>
      </c>
      <c r="N40" s="111" t="s">
        <v>36</v>
      </c>
      <c r="U40" s="47"/>
    </row>
    <row r="41" spans="1:23" s="84" customFormat="1" ht="14.25" x14ac:dyDescent="0.2">
      <c r="A41" s="53">
        <v>43</v>
      </c>
      <c r="B41" s="108"/>
      <c r="C41" s="109">
        <v>0</v>
      </c>
      <c r="D41" s="109">
        <v>0</v>
      </c>
      <c r="F41" s="53">
        <v>50</v>
      </c>
      <c r="G41" s="108" t="s">
        <v>71</v>
      </c>
      <c r="H41" s="109">
        <v>13.266999999999999</v>
      </c>
      <c r="I41" s="109">
        <v>0</v>
      </c>
      <c r="K41" s="53">
        <v>57</v>
      </c>
      <c r="L41" s="108" t="s">
        <v>72</v>
      </c>
      <c r="M41" s="109">
        <v>0</v>
      </c>
      <c r="N41" s="109">
        <v>14.8</v>
      </c>
      <c r="U41" s="83"/>
    </row>
    <row r="42" spans="1:23" s="84" customFormat="1" ht="14.25" x14ac:dyDescent="0.2">
      <c r="A42" s="54">
        <v>44</v>
      </c>
      <c r="B42" s="98"/>
      <c r="C42" s="109">
        <v>0</v>
      </c>
      <c r="D42" s="109">
        <v>0</v>
      </c>
      <c r="F42" s="54">
        <v>51</v>
      </c>
      <c r="G42" s="98" t="s">
        <v>73</v>
      </c>
      <c r="H42" s="109">
        <v>0</v>
      </c>
      <c r="I42" s="109">
        <v>15.3</v>
      </c>
      <c r="K42" s="54">
        <v>58</v>
      </c>
      <c r="L42" s="98" t="s">
        <v>74</v>
      </c>
      <c r="M42" s="109">
        <v>13.933999999999999</v>
      </c>
      <c r="N42" s="109">
        <v>0</v>
      </c>
      <c r="U42" s="83"/>
    </row>
    <row r="43" spans="1:23" s="84" customFormat="1" ht="14.25" x14ac:dyDescent="0.2">
      <c r="A43" s="54">
        <v>45</v>
      </c>
      <c r="B43" s="98"/>
      <c r="C43" s="109">
        <v>0</v>
      </c>
      <c r="D43" s="109">
        <v>0</v>
      </c>
      <c r="F43" s="54">
        <v>52</v>
      </c>
      <c r="G43" s="98" t="s">
        <v>75</v>
      </c>
      <c r="H43" s="109">
        <v>14.26</v>
      </c>
      <c r="I43" s="109">
        <v>15.6</v>
      </c>
      <c r="K43" s="54">
        <v>59</v>
      </c>
      <c r="L43" s="98" t="s">
        <v>76</v>
      </c>
      <c r="M43" s="109">
        <v>14.4</v>
      </c>
      <c r="N43" s="109">
        <v>14.5</v>
      </c>
      <c r="U43" s="83"/>
    </row>
    <row r="44" spans="1:23" s="84" customFormat="1" ht="14.25" x14ac:dyDescent="0.2">
      <c r="A44" s="54">
        <v>46</v>
      </c>
      <c r="B44" s="98"/>
      <c r="C44" s="109">
        <v>0</v>
      </c>
      <c r="D44" s="109">
        <v>0</v>
      </c>
      <c r="F44" s="54">
        <v>53</v>
      </c>
      <c r="G44" s="98" t="s">
        <v>77</v>
      </c>
      <c r="H44" s="109">
        <v>14.2</v>
      </c>
      <c r="I44" s="109">
        <v>15.4</v>
      </c>
      <c r="K44" s="54">
        <v>60</v>
      </c>
      <c r="L44" s="98" t="s">
        <v>78</v>
      </c>
      <c r="M44" s="109">
        <v>15</v>
      </c>
      <c r="N44" s="109">
        <v>15.3</v>
      </c>
      <c r="U44" s="83"/>
    </row>
    <row r="45" spans="1:23" s="84" customFormat="1" ht="14.25" x14ac:dyDescent="0.2">
      <c r="A45" s="54">
        <v>47</v>
      </c>
      <c r="B45" s="98"/>
      <c r="C45" s="109">
        <v>0</v>
      </c>
      <c r="D45" s="109">
        <v>0</v>
      </c>
      <c r="F45" s="54">
        <v>54</v>
      </c>
      <c r="G45" s="98" t="s">
        <v>79</v>
      </c>
      <c r="H45" s="109">
        <v>14.632999999999999</v>
      </c>
      <c r="I45" s="109">
        <v>15.2</v>
      </c>
      <c r="K45" s="54">
        <v>61</v>
      </c>
      <c r="L45" s="98" t="s">
        <v>80</v>
      </c>
      <c r="M45" s="109">
        <v>14.634</v>
      </c>
      <c r="N45" s="109">
        <v>15.5</v>
      </c>
      <c r="U45" s="83"/>
    </row>
    <row r="46" spans="1:23" s="84" customFormat="1" ht="14.25" x14ac:dyDescent="0.2">
      <c r="A46" s="54">
        <v>48</v>
      </c>
      <c r="B46" s="98"/>
      <c r="C46" s="109">
        <v>0</v>
      </c>
      <c r="D46" s="109">
        <v>0</v>
      </c>
      <c r="F46" s="54">
        <v>55</v>
      </c>
      <c r="G46" s="98" t="s">
        <v>81</v>
      </c>
      <c r="H46" s="109">
        <v>14.032999999999999</v>
      </c>
      <c r="I46" s="109">
        <v>15.4</v>
      </c>
      <c r="K46" s="54">
        <v>62</v>
      </c>
      <c r="L46" s="98" t="s">
        <v>625</v>
      </c>
      <c r="M46" s="109">
        <v>15.134</v>
      </c>
      <c r="N46" s="109">
        <v>15.5</v>
      </c>
      <c r="U46" s="83"/>
    </row>
    <row r="47" spans="1:23" s="84" customFormat="1" ht="14.25" x14ac:dyDescent="0.2">
      <c r="A47" s="55" t="s">
        <v>82</v>
      </c>
      <c r="B47" s="99"/>
      <c r="C47" s="50"/>
      <c r="D47" s="50"/>
      <c r="F47" s="55" t="s">
        <v>83</v>
      </c>
      <c r="G47" s="99"/>
      <c r="H47" s="50"/>
      <c r="I47" s="50"/>
      <c r="K47" s="55" t="s">
        <v>84</v>
      </c>
      <c r="L47" s="99"/>
      <c r="M47" s="50"/>
      <c r="N47" s="50"/>
      <c r="U47" s="83"/>
    </row>
    <row r="48" spans="1:23" s="42" customFormat="1" ht="14.25" x14ac:dyDescent="0.2"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f>SUM(H41:H46)-SMALL(H41:H46,1)-SMALL(H41:H46,2)</f>
        <v>57.126000000000005</v>
      </c>
      <c r="I48" s="44">
        <f>SUM(I41:I46)-SMALL(I41:I46,1)-SMALL(I41:I46,2)</f>
        <v>61.7</v>
      </c>
      <c r="L48" s="43" t="s">
        <v>57</v>
      </c>
      <c r="M48" s="44">
        <f>SUM(M41:M46)-SMALL(M41:M46,1)-SMALL(M41:M46,2)</f>
        <v>59.168000000000006</v>
      </c>
      <c r="N48" s="44">
        <f>SUM(N41:N46)-SMALL(N41:N46,1)-SMALL(N41:N46,2)</f>
        <v>61.099999999999994</v>
      </c>
      <c r="U48" s="47"/>
    </row>
    <row r="49" spans="1:21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118.82600000000001</v>
      </c>
      <c r="I49" s="95" t="str">
        <f>W9</f>
        <v>Second</v>
      </c>
      <c r="L49" s="48" t="s">
        <v>58</v>
      </c>
      <c r="M49" s="49">
        <f>M48+N48</f>
        <v>120.268</v>
      </c>
      <c r="N49" s="95" t="str">
        <f>W10</f>
        <v>First</v>
      </c>
      <c r="U49" s="47"/>
    </row>
    <row r="50" spans="1:21" s="42" customFormat="1" ht="14.25" x14ac:dyDescent="0.2">
      <c r="U50" s="47"/>
    </row>
    <row r="51" spans="1:21" s="42" customFormat="1" ht="15" x14ac:dyDescent="0.25">
      <c r="A51" s="169" t="s">
        <v>25</v>
      </c>
      <c r="B51" s="107" t="s">
        <v>85</v>
      </c>
      <c r="C51" s="111" t="s">
        <v>35</v>
      </c>
      <c r="D51" s="111" t="s">
        <v>36</v>
      </c>
      <c r="F51" s="169" t="s">
        <v>27</v>
      </c>
      <c r="G51" s="107" t="s">
        <v>86</v>
      </c>
      <c r="H51" s="111" t="s">
        <v>35</v>
      </c>
      <c r="I51" s="111" t="s">
        <v>36</v>
      </c>
      <c r="J51" s="130"/>
      <c r="K51" s="169" t="s">
        <v>29</v>
      </c>
      <c r="L51" s="107" t="s">
        <v>87</v>
      </c>
      <c r="M51" s="111" t="s">
        <v>35</v>
      </c>
      <c r="N51" s="111" t="s">
        <v>36</v>
      </c>
      <c r="U51" s="47"/>
    </row>
    <row r="52" spans="1:21" s="84" customFormat="1" ht="14.25" x14ac:dyDescent="0.2">
      <c r="A52" s="53">
        <v>64</v>
      </c>
      <c r="B52" s="108" t="s">
        <v>88</v>
      </c>
      <c r="C52" s="109">
        <v>12.8</v>
      </c>
      <c r="D52" s="109">
        <v>14</v>
      </c>
      <c r="F52" s="53">
        <v>71</v>
      </c>
      <c r="G52" s="108" t="s">
        <v>89</v>
      </c>
      <c r="H52" s="109">
        <v>12.3</v>
      </c>
      <c r="I52" s="109">
        <v>14</v>
      </c>
      <c r="K52" s="53">
        <v>78</v>
      </c>
      <c r="L52" s="108" t="s">
        <v>90</v>
      </c>
      <c r="M52" s="109">
        <v>11.667</v>
      </c>
      <c r="N52" s="109">
        <v>14.2</v>
      </c>
      <c r="U52" s="83"/>
    </row>
    <row r="53" spans="1:21" s="84" customFormat="1" ht="14.25" x14ac:dyDescent="0.2">
      <c r="A53" s="54">
        <v>65</v>
      </c>
      <c r="B53" s="98" t="s">
        <v>91</v>
      </c>
      <c r="C53" s="109">
        <v>12.933999999999999</v>
      </c>
      <c r="D53" s="109">
        <v>14.6</v>
      </c>
      <c r="F53" s="54">
        <v>72</v>
      </c>
      <c r="G53" s="98" t="s">
        <v>92</v>
      </c>
      <c r="H53" s="109">
        <v>12.034000000000001</v>
      </c>
      <c r="I53" s="109">
        <v>14.8</v>
      </c>
      <c r="K53" s="54">
        <v>79</v>
      </c>
      <c r="L53" s="98" t="s">
        <v>93</v>
      </c>
      <c r="M53" s="109">
        <v>11.6</v>
      </c>
      <c r="N53" s="109">
        <v>14.1</v>
      </c>
      <c r="U53" s="83"/>
    </row>
    <row r="54" spans="1:21" s="84" customFormat="1" ht="14.25" x14ac:dyDescent="0.2">
      <c r="A54" s="54">
        <v>66</v>
      </c>
      <c r="B54" s="98" t="s">
        <v>94</v>
      </c>
      <c r="C54" s="109">
        <v>12.6</v>
      </c>
      <c r="D54" s="109">
        <v>14.3</v>
      </c>
      <c r="F54" s="54">
        <v>73</v>
      </c>
      <c r="G54" s="98" t="s">
        <v>95</v>
      </c>
      <c r="H54" s="109">
        <v>13.266999999999999</v>
      </c>
      <c r="I54" s="109">
        <v>14.05</v>
      </c>
      <c r="K54" s="54">
        <v>80</v>
      </c>
      <c r="L54" s="98" t="s">
        <v>96</v>
      </c>
      <c r="M54" s="109">
        <v>12.9</v>
      </c>
      <c r="N54" s="109">
        <v>14.3</v>
      </c>
      <c r="U54" s="83"/>
    </row>
    <row r="55" spans="1:21" s="84" customFormat="1" ht="14.25" x14ac:dyDescent="0.2">
      <c r="A55" s="54">
        <v>67</v>
      </c>
      <c r="B55" s="98" t="s">
        <v>97</v>
      </c>
      <c r="C55" s="109">
        <v>12.9</v>
      </c>
      <c r="D55" s="109">
        <v>14.55</v>
      </c>
      <c r="F55" s="54">
        <v>74</v>
      </c>
      <c r="G55" s="98" t="s">
        <v>98</v>
      </c>
      <c r="H55" s="109">
        <v>13.634</v>
      </c>
      <c r="I55" s="109">
        <v>15</v>
      </c>
      <c r="K55" s="54">
        <v>81</v>
      </c>
      <c r="L55" s="98" t="s">
        <v>99</v>
      </c>
      <c r="M55" s="109">
        <v>12.467000000000001</v>
      </c>
      <c r="N55" s="109">
        <v>15.2</v>
      </c>
      <c r="U55" s="83"/>
    </row>
    <row r="56" spans="1:21" s="84" customFormat="1" ht="14.25" x14ac:dyDescent="0.2">
      <c r="A56" s="54">
        <v>68</v>
      </c>
      <c r="B56" s="98" t="s">
        <v>100</v>
      </c>
      <c r="C56" s="109">
        <v>13.567</v>
      </c>
      <c r="D56" s="109">
        <v>15.05</v>
      </c>
      <c r="F56" s="54">
        <v>75</v>
      </c>
      <c r="G56" s="98"/>
      <c r="H56" s="109">
        <v>0</v>
      </c>
      <c r="I56" s="109">
        <v>0</v>
      </c>
      <c r="K56" s="54">
        <v>82</v>
      </c>
      <c r="L56" s="98" t="s">
        <v>101</v>
      </c>
      <c r="M56" s="109">
        <v>11.9</v>
      </c>
      <c r="N56" s="109">
        <v>14.05</v>
      </c>
      <c r="U56" s="83"/>
    </row>
    <row r="57" spans="1:21" s="84" customFormat="1" ht="14.25" x14ac:dyDescent="0.2">
      <c r="A57" s="54">
        <v>69</v>
      </c>
      <c r="B57" s="98"/>
      <c r="C57" s="109">
        <v>0</v>
      </c>
      <c r="D57" s="109">
        <v>0</v>
      </c>
      <c r="F57" s="54">
        <v>76</v>
      </c>
      <c r="G57" s="98"/>
      <c r="H57" s="109">
        <v>0</v>
      </c>
      <c r="I57" s="109">
        <v>0</v>
      </c>
      <c r="K57" s="54">
        <v>83</v>
      </c>
      <c r="L57" s="98"/>
      <c r="M57" s="109">
        <v>0</v>
      </c>
      <c r="N57" s="109">
        <v>0</v>
      </c>
      <c r="U57" s="83"/>
    </row>
    <row r="58" spans="1:21" s="84" customFormat="1" ht="14.25" x14ac:dyDescent="0.2">
      <c r="A58" s="55" t="s">
        <v>102</v>
      </c>
      <c r="B58" s="99" t="s">
        <v>103</v>
      </c>
      <c r="C58" s="50"/>
      <c r="D58" s="50"/>
      <c r="F58" s="55" t="s">
        <v>104</v>
      </c>
      <c r="G58" s="99"/>
      <c r="H58" s="50"/>
      <c r="I58" s="50"/>
      <c r="K58" s="55" t="s">
        <v>105</v>
      </c>
      <c r="L58" s="99"/>
      <c r="M58" s="50"/>
      <c r="N58" s="50"/>
      <c r="U58" s="83"/>
    </row>
    <row r="59" spans="1:21" s="42" customFormat="1" ht="14.25" x14ac:dyDescent="0.2">
      <c r="B59" s="43" t="s">
        <v>57</v>
      </c>
      <c r="C59" s="44">
        <f>SUM(C52:C57)-SMALL(C52:C57,1)-SMALL(C52:C57,2)</f>
        <v>52.201000000000001</v>
      </c>
      <c r="D59" s="44">
        <f>SUM(D52:D57)-SMALL(D52:D57,1)-SMALL(D52:D57,2)</f>
        <v>58.5</v>
      </c>
      <c r="G59" s="43" t="s">
        <v>57</v>
      </c>
      <c r="H59" s="44">
        <f>SUM(H52:H57)-SMALL(H52:H57,1)-SMALL(H52:H57,2)</f>
        <v>51.234999999999999</v>
      </c>
      <c r="I59" s="44">
        <f>SUM(I52:I57)-SMALL(I52:I57,1)-SMALL(I52:I57,2)</f>
        <v>57.85</v>
      </c>
      <c r="J59" s="45"/>
      <c r="L59" s="43" t="s">
        <v>57</v>
      </c>
      <c r="M59" s="44">
        <f>SUM(M52:M57)-SMALL(M52:M57,1)-SMALL(M52:M57,2)</f>
        <v>48.933999999999997</v>
      </c>
      <c r="N59" s="44">
        <f>SUM(N52:N57)-SMALL(N52:N57,1)-SMALL(N52:N57,2)</f>
        <v>57.8</v>
      </c>
      <c r="U59" s="47"/>
    </row>
    <row r="60" spans="1:21" s="42" customFormat="1" ht="15.75" x14ac:dyDescent="0.25">
      <c r="B60" s="48" t="s">
        <v>58</v>
      </c>
      <c r="C60" s="49">
        <f>C59+D59</f>
        <v>110.70099999999999</v>
      </c>
      <c r="D60" s="95" t="str">
        <f>W11</f>
        <v>7th</v>
      </c>
      <c r="G60" s="48" t="s">
        <v>58</v>
      </c>
      <c r="H60" s="49">
        <f>H59+I59</f>
        <v>109.08500000000001</v>
      </c>
      <c r="I60" s="95" t="str">
        <f>W12</f>
        <v>8th</v>
      </c>
      <c r="L60" s="48" t="s">
        <v>58</v>
      </c>
      <c r="M60" s="49">
        <f>M59+N59</f>
        <v>106.73399999999999</v>
      </c>
      <c r="N60" s="95" t="str">
        <f>W13</f>
        <v>9th</v>
      </c>
      <c r="U60" s="47"/>
    </row>
    <row r="61" spans="1:21" ht="14.25" customHeight="1" x14ac:dyDescent="0.2">
      <c r="C61" s="117"/>
      <c r="D61" s="117"/>
      <c r="H61" s="117"/>
      <c r="I61" s="117"/>
      <c r="M61" s="117"/>
      <c r="N61" s="117"/>
      <c r="S61" s="117"/>
      <c r="T61" s="117"/>
      <c r="U61" s="173"/>
    </row>
    <row r="62" spans="1:21" s="34" customFormat="1" ht="15" x14ac:dyDescent="0.25">
      <c r="A62" s="169" t="s">
        <v>31</v>
      </c>
      <c r="B62" s="107" t="s">
        <v>106</v>
      </c>
      <c r="C62" s="111" t="s">
        <v>35</v>
      </c>
      <c r="D62" s="111" t="s">
        <v>36</v>
      </c>
      <c r="U62" s="131"/>
    </row>
    <row r="63" spans="1:21" s="34" customFormat="1" ht="14.25" x14ac:dyDescent="0.2">
      <c r="A63" s="53">
        <v>85</v>
      </c>
      <c r="B63" s="108" t="s">
        <v>107</v>
      </c>
      <c r="C63" s="109">
        <v>0</v>
      </c>
      <c r="D63" s="109">
        <v>0</v>
      </c>
      <c r="U63" s="131"/>
    </row>
    <row r="64" spans="1:21" s="34" customFormat="1" ht="14.25" x14ac:dyDescent="0.2">
      <c r="A64" s="54">
        <v>86</v>
      </c>
      <c r="B64" s="98" t="s">
        <v>108</v>
      </c>
      <c r="C64" s="109">
        <v>13.234</v>
      </c>
      <c r="D64" s="109">
        <v>14.3</v>
      </c>
      <c r="U64" s="131"/>
    </row>
    <row r="65" spans="1:21" s="34" customFormat="1" ht="14.25" x14ac:dyDescent="0.2">
      <c r="A65" s="54">
        <v>87</v>
      </c>
      <c r="B65" s="98" t="s">
        <v>109</v>
      </c>
      <c r="C65" s="109">
        <v>13.7</v>
      </c>
      <c r="D65" s="109">
        <v>14.75</v>
      </c>
      <c r="U65" s="131"/>
    </row>
    <row r="66" spans="1:21" s="34" customFormat="1" ht="14.25" x14ac:dyDescent="0.2">
      <c r="A66" s="54">
        <v>88</v>
      </c>
      <c r="B66" s="98" t="s">
        <v>110</v>
      </c>
      <c r="C66" s="109">
        <v>13.334</v>
      </c>
      <c r="D66" s="109">
        <v>14.2</v>
      </c>
      <c r="U66" s="131"/>
    </row>
    <row r="67" spans="1:21" s="34" customFormat="1" ht="14.25" x14ac:dyDescent="0.2">
      <c r="A67" s="54">
        <v>89</v>
      </c>
      <c r="B67" s="98" t="s">
        <v>111</v>
      </c>
      <c r="C67" s="109">
        <v>14.134</v>
      </c>
      <c r="D67" s="109">
        <v>14.8</v>
      </c>
      <c r="U67" s="131"/>
    </row>
    <row r="68" spans="1:21" s="34" customFormat="1" ht="14.25" x14ac:dyDescent="0.2">
      <c r="A68" s="54">
        <v>90</v>
      </c>
      <c r="B68" s="98" t="s">
        <v>112</v>
      </c>
      <c r="C68" s="109">
        <v>14.3</v>
      </c>
      <c r="D68" s="109">
        <v>14.8</v>
      </c>
      <c r="U68" s="131"/>
    </row>
    <row r="69" spans="1:21" ht="14.25" x14ac:dyDescent="0.2">
      <c r="A69" s="55" t="s">
        <v>113</v>
      </c>
      <c r="B69" s="99"/>
      <c r="C69" s="50"/>
      <c r="D69" s="50"/>
      <c r="H69" s="117"/>
      <c r="I69" s="117"/>
      <c r="M69" s="117"/>
      <c r="N69" s="117"/>
      <c r="S69" s="117"/>
      <c r="T69" s="117"/>
      <c r="U69" s="173"/>
    </row>
    <row r="70" spans="1:21" ht="14.25" x14ac:dyDescent="0.2">
      <c r="A70" s="42"/>
      <c r="B70" s="43" t="s">
        <v>57</v>
      </c>
      <c r="C70" s="44">
        <f>SUM(C63:C68)-SMALL(C63:C68,1)-SMALL(C63:C68,2)</f>
        <v>55.467999999999996</v>
      </c>
      <c r="D70" s="44">
        <f>SUM(D63:D68)-SMALL(D63:D68,1)-SMALL(D63:D68,2)</f>
        <v>58.649999999999991</v>
      </c>
      <c r="H70" s="117"/>
      <c r="I70" s="117"/>
      <c r="M70" s="117"/>
      <c r="N70" s="117"/>
      <c r="S70" s="117"/>
      <c r="T70" s="117"/>
      <c r="U70" s="173"/>
    </row>
    <row r="71" spans="1:21" ht="15.75" x14ac:dyDescent="0.25">
      <c r="A71" s="42"/>
      <c r="B71" s="48" t="s">
        <v>58</v>
      </c>
      <c r="C71" s="49">
        <f>C70+D70</f>
        <v>114.11799999999999</v>
      </c>
      <c r="D71" s="95" t="str">
        <f>W14</f>
        <v>4th</v>
      </c>
      <c r="H71" s="117"/>
      <c r="I71" s="117"/>
      <c r="M71" s="117"/>
      <c r="N71" s="117"/>
      <c r="S71" s="117"/>
      <c r="T71" s="117"/>
      <c r="U71" s="173"/>
    </row>
  </sheetData>
  <sheetProtection formatColumns="0" sort="0"/>
  <phoneticPr fontId="0" type="noConversion"/>
  <conditionalFormatting sqref="V2:V14">
    <cfRule type="cellIs" dxfId="523" priority="82" stopIfTrue="1" operator="equal">
      <formula>1</formula>
    </cfRule>
    <cfRule type="cellIs" dxfId="522" priority="83" stopIfTrue="1" operator="equal">
      <formula>2</formula>
    </cfRule>
    <cfRule type="cellIs" dxfId="521" priority="84" stopIfTrue="1" operator="equal">
      <formula>3</formula>
    </cfRule>
  </conditionalFormatting>
  <conditionalFormatting sqref="W2:W14">
    <cfRule type="cellIs" dxfId="520" priority="85" stopIfTrue="1" operator="equal">
      <formula>"First"</formula>
    </cfRule>
    <cfRule type="cellIs" dxfId="519" priority="86" stopIfTrue="1" operator="equal">
      <formula>"Second"</formula>
    </cfRule>
    <cfRule type="cellIs" dxfId="518" priority="87" stopIfTrue="1" operator="equal">
      <formula>"Third"</formula>
    </cfRule>
  </conditionalFormatting>
  <conditionalFormatting sqref="Y2">
    <cfRule type="cellIs" dxfId="517" priority="89" stopIfTrue="1" operator="equal">
      <formula>#REF!</formula>
    </cfRule>
  </conditionalFormatting>
  <conditionalFormatting sqref="Y3:Y14">
    <cfRule type="cellIs" dxfId="516" priority="90" stopIfTrue="1" operator="equal">
      <formula>"1st"</formula>
    </cfRule>
    <cfRule type="cellIs" dxfId="515" priority="91" stopIfTrue="1" operator="equal">
      <formula>"2nd"</formula>
    </cfRule>
    <cfRule type="cellIs" dxfId="514" priority="92" stopIfTrue="1" operator="equal">
      <formula>"3rd"</formula>
    </cfRule>
  </conditionalFormatting>
  <conditionalFormatting sqref="D27">
    <cfRule type="cellIs" dxfId="513" priority="37" stopIfTrue="1" operator="equal">
      <formula>"First"</formula>
    </cfRule>
    <cfRule type="cellIs" dxfId="512" priority="38" stopIfTrue="1" operator="equal">
      <formula>"Second"</formula>
    </cfRule>
    <cfRule type="cellIs" dxfId="511" priority="39" stopIfTrue="1" operator="equal">
      <formula>"Third"</formula>
    </cfRule>
  </conditionalFormatting>
  <conditionalFormatting sqref="I27">
    <cfRule type="cellIs" dxfId="510" priority="34" stopIfTrue="1" operator="equal">
      <formula>"First"</formula>
    </cfRule>
    <cfRule type="cellIs" dxfId="509" priority="35" stopIfTrue="1" operator="equal">
      <formula>"Second"</formula>
    </cfRule>
    <cfRule type="cellIs" dxfId="508" priority="36" stopIfTrue="1" operator="equal">
      <formula>"Third"</formula>
    </cfRule>
  </conditionalFormatting>
  <conditionalFormatting sqref="N27">
    <cfRule type="cellIs" dxfId="507" priority="31" stopIfTrue="1" operator="equal">
      <formula>"First"</formula>
    </cfRule>
    <cfRule type="cellIs" dxfId="506" priority="32" stopIfTrue="1" operator="equal">
      <formula>"Second"</formula>
    </cfRule>
    <cfRule type="cellIs" dxfId="505" priority="33" stopIfTrue="1" operator="equal">
      <formula>"Third"</formula>
    </cfRule>
  </conditionalFormatting>
  <conditionalFormatting sqref="N38">
    <cfRule type="cellIs" dxfId="504" priority="28" stopIfTrue="1" operator="equal">
      <formula>"First"</formula>
    </cfRule>
    <cfRule type="cellIs" dxfId="503" priority="29" stopIfTrue="1" operator="equal">
      <formula>"Second"</formula>
    </cfRule>
    <cfRule type="cellIs" dxfId="502" priority="30" stopIfTrue="1" operator="equal">
      <formula>"Third"</formula>
    </cfRule>
  </conditionalFormatting>
  <conditionalFormatting sqref="I38">
    <cfRule type="cellIs" dxfId="501" priority="25" stopIfTrue="1" operator="equal">
      <formula>"First"</formula>
    </cfRule>
    <cfRule type="cellIs" dxfId="500" priority="26" stopIfTrue="1" operator="equal">
      <formula>"Second"</formula>
    </cfRule>
    <cfRule type="cellIs" dxfId="499" priority="27" stopIfTrue="1" operator="equal">
      <formula>"Third"</formula>
    </cfRule>
  </conditionalFormatting>
  <conditionalFormatting sqref="D38">
    <cfRule type="cellIs" dxfId="498" priority="22" stopIfTrue="1" operator="equal">
      <formula>"First"</formula>
    </cfRule>
    <cfRule type="cellIs" dxfId="497" priority="23" stopIfTrue="1" operator="equal">
      <formula>"Second"</formula>
    </cfRule>
    <cfRule type="cellIs" dxfId="496" priority="24" stopIfTrue="1" operator="equal">
      <formula>"Third"</formula>
    </cfRule>
  </conditionalFormatting>
  <conditionalFormatting sqref="D49">
    <cfRule type="cellIs" dxfId="495" priority="19" stopIfTrue="1" operator="equal">
      <formula>"First"</formula>
    </cfRule>
    <cfRule type="cellIs" dxfId="494" priority="20" stopIfTrue="1" operator="equal">
      <formula>"Second"</formula>
    </cfRule>
    <cfRule type="cellIs" dxfId="493" priority="21" stopIfTrue="1" operator="equal">
      <formula>"Third"</formula>
    </cfRule>
  </conditionalFormatting>
  <conditionalFormatting sqref="I49">
    <cfRule type="cellIs" dxfId="492" priority="16" stopIfTrue="1" operator="equal">
      <formula>"First"</formula>
    </cfRule>
    <cfRule type="cellIs" dxfId="491" priority="17" stopIfTrue="1" operator="equal">
      <formula>"Second"</formula>
    </cfRule>
    <cfRule type="cellIs" dxfId="490" priority="18" stopIfTrue="1" operator="equal">
      <formula>"Third"</formula>
    </cfRule>
  </conditionalFormatting>
  <conditionalFormatting sqref="N49">
    <cfRule type="cellIs" dxfId="489" priority="13" stopIfTrue="1" operator="equal">
      <formula>"First"</formula>
    </cfRule>
    <cfRule type="cellIs" dxfId="488" priority="14" stopIfTrue="1" operator="equal">
      <formula>"Second"</formula>
    </cfRule>
    <cfRule type="cellIs" dxfId="487" priority="15" stopIfTrue="1" operator="equal">
      <formula>"Third"</formula>
    </cfRule>
  </conditionalFormatting>
  <conditionalFormatting sqref="N60">
    <cfRule type="cellIs" dxfId="486" priority="10" stopIfTrue="1" operator="equal">
      <formula>"First"</formula>
    </cfRule>
    <cfRule type="cellIs" dxfId="485" priority="11" stopIfTrue="1" operator="equal">
      <formula>"Second"</formula>
    </cfRule>
    <cfRule type="cellIs" dxfId="484" priority="12" stopIfTrue="1" operator="equal">
      <formula>"Third"</formula>
    </cfRule>
  </conditionalFormatting>
  <conditionalFormatting sqref="I60">
    <cfRule type="cellIs" dxfId="483" priority="7" stopIfTrue="1" operator="equal">
      <formula>"First"</formula>
    </cfRule>
    <cfRule type="cellIs" dxfId="482" priority="8" stopIfTrue="1" operator="equal">
      <formula>"Second"</formula>
    </cfRule>
    <cfRule type="cellIs" dxfId="481" priority="9" stopIfTrue="1" operator="equal">
      <formula>"Third"</formula>
    </cfRule>
  </conditionalFormatting>
  <conditionalFormatting sqref="D60">
    <cfRule type="cellIs" dxfId="480" priority="4" stopIfTrue="1" operator="equal">
      <formula>"First"</formula>
    </cfRule>
    <cfRule type="cellIs" dxfId="479" priority="5" stopIfTrue="1" operator="equal">
      <formula>"Second"</formula>
    </cfRule>
    <cfRule type="cellIs" dxfId="478" priority="6" stopIfTrue="1" operator="equal">
      <formula>"Third"</formula>
    </cfRule>
  </conditionalFormatting>
  <conditionalFormatting sqref="D71">
    <cfRule type="cellIs" dxfId="477" priority="1" stopIfTrue="1" operator="equal">
      <formula>"First"</formula>
    </cfRule>
    <cfRule type="cellIs" dxfId="476" priority="2" stopIfTrue="1" operator="equal">
      <formula>"Second"</formula>
    </cfRule>
    <cfRule type="cellIs" dxfId="475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8" orientation="landscape" verticalDpi="300" copies="3" r:id="rId1"/>
  <headerFooter alignWithMargins="0">
    <oddHeader>&amp;C&amp;"Arial,Bold"&amp;14SCHOOL GYM NATIONAL FINAL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indexed="45"/>
    <pageSetUpPr fitToPage="1"/>
  </sheetPr>
  <dimension ref="A1:Y71"/>
  <sheetViews>
    <sheetView showGridLines="0" view="pageBreakPreview" topLeftCell="A16" zoomScaleNormal="100" zoomScaleSheetLayoutView="100" workbookViewId="0">
      <selection activeCell="H53" sqref="H53"/>
    </sheetView>
  </sheetViews>
  <sheetFormatPr defaultColWidth="9.140625" defaultRowHeight="14.25" x14ac:dyDescent="0.2"/>
  <cols>
    <col min="1" max="1" width="6.140625" style="42" customWidth="1"/>
    <col min="2" max="2" width="20.7109375" style="33" customWidth="1"/>
    <col min="3" max="4" width="8.28515625" style="96" customWidth="1"/>
    <col min="5" max="5" width="1.7109375" style="33" customWidth="1"/>
    <col min="6" max="6" width="6.140625" style="42" customWidth="1"/>
    <col min="7" max="7" width="20.7109375" style="33" customWidth="1"/>
    <col min="8" max="9" width="8.28515625" style="96" customWidth="1"/>
    <col min="10" max="10" width="1.7109375" style="33" customWidth="1"/>
    <col min="11" max="11" width="6.140625" style="42" customWidth="1"/>
    <col min="12" max="12" width="22.7109375" style="33" customWidth="1"/>
    <col min="13" max="14" width="8.28515625" style="96" customWidth="1"/>
    <col min="15" max="15" width="1.7109375" style="33" customWidth="1"/>
    <col min="16" max="16" width="4.28515625" style="33" customWidth="1"/>
    <col min="17" max="17" width="6" style="33" customWidth="1"/>
    <col min="18" max="18" width="8.42578125" style="96" customWidth="1"/>
    <col min="19" max="19" width="24.140625" style="96" customWidth="1"/>
    <col min="20" max="21" width="8" style="33" customWidth="1"/>
    <col min="22" max="22" width="6" style="33" customWidth="1"/>
    <col min="23" max="23" width="9" style="33" customWidth="1"/>
    <col min="24" max="24" width="3" style="33" customWidth="1"/>
    <col min="25" max="25" width="8.42578125" style="33" customWidth="1"/>
    <col min="26" max="26" width="4.28515625" style="33" customWidth="1"/>
    <col min="27" max="27" width="21.42578125" style="33" customWidth="1"/>
    <col min="28" max="28" width="7.140625" style="33" customWidth="1"/>
    <col min="29" max="29" width="7" style="33" customWidth="1"/>
    <col min="30" max="16384" width="9.140625" style="33"/>
  </cols>
  <sheetData>
    <row r="1" spans="1:25" ht="15" hidden="1" x14ac:dyDescent="0.25">
      <c r="A1" s="101"/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57" t="s">
        <v>4</v>
      </c>
      <c r="V1" s="58" t="s">
        <v>5</v>
      </c>
      <c r="W1" s="58" t="s">
        <v>6</v>
      </c>
      <c r="X1" s="58"/>
      <c r="Y1" s="59"/>
    </row>
    <row r="2" spans="1:25" hidden="1" x14ac:dyDescent="0.2">
      <c r="A2" s="90"/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Haberdashers</v>
      </c>
      <c r="T2" s="62">
        <f>SUM(C19:D24)</f>
        <v>0</v>
      </c>
      <c r="U2" s="172">
        <f>C27</f>
        <v>0</v>
      </c>
      <c r="V2" s="63">
        <f>IF(U2=0,13,RANK(U2,U$2:U$14,0))</f>
        <v>13</v>
      </c>
      <c r="W2" s="64" t="str">
        <f>VLOOKUP(V2,X$2:Y$14,2)</f>
        <v>13th</v>
      </c>
      <c r="X2" s="65">
        <v>1</v>
      </c>
      <c r="Y2" s="66" t="s">
        <v>8</v>
      </c>
    </row>
    <row r="3" spans="1:25" hidden="1" x14ac:dyDescent="0.2">
      <c r="A3" s="90"/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 t="str">
        <f>G18</f>
        <v>Kings</v>
      </c>
      <c r="T3" s="62">
        <f>SUM(H19:I24)</f>
        <v>109.3</v>
      </c>
      <c r="U3" s="172">
        <f>H27</f>
        <v>109.30000000000001</v>
      </c>
      <c r="V3" s="63">
        <f t="shared" ref="V3:V14" si="0">IF(U3=0,13,RANK(U3,U$2:U$14,0))</f>
        <v>3</v>
      </c>
      <c r="W3" s="64" t="str">
        <f t="shared" ref="W3:W14" si="1">VLOOKUP(V3,X$2:Y$14,2)</f>
        <v>Third</v>
      </c>
      <c r="X3" s="65">
        <v>2</v>
      </c>
      <c r="Y3" s="66" t="s">
        <v>10</v>
      </c>
    </row>
    <row r="4" spans="1:25" hidden="1" x14ac:dyDescent="0.2">
      <c r="A4" s="90"/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 t="str">
        <f>L18</f>
        <v>Coopers Coborn</v>
      </c>
      <c r="T4" s="62">
        <f>SUM(M19:N24)</f>
        <v>141.19999999999999</v>
      </c>
      <c r="U4" s="172">
        <f>M27</f>
        <v>113.7</v>
      </c>
      <c r="V4" s="63">
        <f t="shared" si="0"/>
        <v>2</v>
      </c>
      <c r="W4" s="64" t="str">
        <f t="shared" si="1"/>
        <v>Second</v>
      </c>
      <c r="X4" s="65">
        <v>3</v>
      </c>
      <c r="Y4" s="66" t="s">
        <v>12</v>
      </c>
    </row>
    <row r="5" spans="1:25" hidden="1" x14ac:dyDescent="0.2">
      <c r="A5" s="90"/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Royal Grammar</v>
      </c>
      <c r="T5" s="62">
        <f>SUM(C30:D34)</f>
        <v>115.64999999999999</v>
      </c>
      <c r="U5" s="172">
        <f>C38</f>
        <v>115.65</v>
      </c>
      <c r="V5" s="63">
        <f t="shared" si="0"/>
        <v>1</v>
      </c>
      <c r="W5" s="64" t="str">
        <f t="shared" si="1"/>
        <v>First</v>
      </c>
      <c r="X5" s="65">
        <v>4</v>
      </c>
      <c r="Y5" s="67" t="s">
        <v>14</v>
      </c>
    </row>
    <row r="6" spans="1:25" hidden="1" x14ac:dyDescent="0.2">
      <c r="A6" s="90"/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61">
        <f>G29</f>
        <v>0</v>
      </c>
      <c r="T6" s="62">
        <f>SUM(H30:I35)</f>
        <v>0</v>
      </c>
      <c r="U6" s="172">
        <f>H38</f>
        <v>0</v>
      </c>
      <c r="V6" s="63">
        <f t="shared" si="0"/>
        <v>13</v>
      </c>
      <c r="W6" s="64" t="str">
        <f t="shared" si="1"/>
        <v>13th</v>
      </c>
      <c r="X6" s="65">
        <v>5</v>
      </c>
      <c r="Y6" s="67" t="s">
        <v>16</v>
      </c>
    </row>
    <row r="7" spans="1:25" hidden="1" x14ac:dyDescent="0.2">
      <c r="A7" s="90"/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>
        <f>L29</f>
        <v>0</v>
      </c>
      <c r="T7" s="62">
        <f>SUM(M30:N35)</f>
        <v>0</v>
      </c>
      <c r="U7" s="172">
        <f>M38</f>
        <v>0</v>
      </c>
      <c r="V7" s="63">
        <f t="shared" si="0"/>
        <v>13</v>
      </c>
      <c r="W7" s="64" t="str">
        <f t="shared" si="1"/>
        <v>13th</v>
      </c>
      <c r="X7" s="65">
        <v>6</v>
      </c>
      <c r="Y7" s="67" t="s">
        <v>18</v>
      </c>
    </row>
    <row r="8" spans="1:25" hidden="1" x14ac:dyDescent="0.2">
      <c r="A8" s="90"/>
      <c r="C8" s="117"/>
      <c r="D8" s="117"/>
      <c r="H8" s="117"/>
      <c r="I8" s="117"/>
      <c r="M8" s="117"/>
      <c r="N8" s="117"/>
      <c r="Q8" s="68" t="s">
        <v>19</v>
      </c>
      <c r="R8" s="68" t="str">
        <f>A40</f>
        <v>Sc</v>
      </c>
      <c r="S8" s="61">
        <f>B40</f>
        <v>0</v>
      </c>
      <c r="T8" s="62">
        <f>SUM(C41:D46)</f>
        <v>0</v>
      </c>
      <c r="U8" s="172">
        <f>C49</f>
        <v>0</v>
      </c>
      <c r="V8" s="63">
        <f t="shared" si="0"/>
        <v>13</v>
      </c>
      <c r="W8" s="64" t="str">
        <f t="shared" si="1"/>
        <v>13th</v>
      </c>
      <c r="X8" s="65">
        <v>7</v>
      </c>
      <c r="Y8" s="67" t="s">
        <v>20</v>
      </c>
    </row>
    <row r="9" spans="1:25" hidden="1" x14ac:dyDescent="0.2">
      <c r="A9" s="90"/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>
        <f>G40</f>
        <v>0</v>
      </c>
      <c r="T9" s="62">
        <f>SUM(H41:I46)</f>
        <v>0</v>
      </c>
      <c r="U9" s="172">
        <f>H49</f>
        <v>0</v>
      </c>
      <c r="V9" s="63">
        <f t="shared" si="0"/>
        <v>13</v>
      </c>
      <c r="W9" s="64" t="str">
        <f t="shared" si="1"/>
        <v>13th</v>
      </c>
      <c r="X9" s="65">
        <v>8</v>
      </c>
      <c r="Y9" s="67" t="s">
        <v>22</v>
      </c>
    </row>
    <row r="10" spans="1:25" hidden="1" x14ac:dyDescent="0.2">
      <c r="A10" s="90"/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>
        <f>L40</f>
        <v>0</v>
      </c>
      <c r="T10" s="62">
        <f>SUM(M41:N46)</f>
        <v>0</v>
      </c>
      <c r="U10" s="172">
        <f>M49</f>
        <v>0</v>
      </c>
      <c r="V10" s="63">
        <f t="shared" si="0"/>
        <v>13</v>
      </c>
      <c r="W10" s="64" t="str">
        <f t="shared" si="1"/>
        <v>13th</v>
      </c>
      <c r="X10" s="65">
        <v>9</v>
      </c>
      <c r="Y10" s="67" t="s">
        <v>24</v>
      </c>
    </row>
    <row r="11" spans="1:25" hidden="1" x14ac:dyDescent="0.2">
      <c r="A11" s="90"/>
      <c r="C11" s="117"/>
      <c r="D11" s="117"/>
      <c r="H11" s="117"/>
      <c r="I11" s="117"/>
      <c r="M11" s="117"/>
      <c r="N11" s="117"/>
      <c r="Q11" s="60" t="s">
        <v>25</v>
      </c>
      <c r="R11" s="60" t="str">
        <f>A51</f>
        <v>SW</v>
      </c>
      <c r="S11" s="61" t="str">
        <f>B51</f>
        <v>Ivybridge</v>
      </c>
      <c r="T11" s="62">
        <f>SUM(C52:D57)</f>
        <v>29.2</v>
      </c>
      <c r="U11" s="172">
        <f>C60</f>
        <v>29.2</v>
      </c>
      <c r="V11" s="63">
        <f t="shared" si="0"/>
        <v>5</v>
      </c>
      <c r="W11" s="64" t="str">
        <f t="shared" si="1"/>
        <v>5th</v>
      </c>
      <c r="X11" s="65">
        <v>10</v>
      </c>
      <c r="Y11" s="67" t="s">
        <v>26</v>
      </c>
    </row>
    <row r="12" spans="1:25" hidden="1" x14ac:dyDescent="0.2">
      <c r="A12" s="90"/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 t="str">
        <f>G51</f>
        <v>Ysgol Glantaf</v>
      </c>
      <c r="T12" s="62">
        <f>SUM(H52:I57)</f>
        <v>132.65000000000003</v>
      </c>
      <c r="U12" s="172">
        <f>H60</f>
        <v>107.95000000000002</v>
      </c>
      <c r="V12" s="63">
        <f t="shared" si="0"/>
        <v>4</v>
      </c>
      <c r="W12" s="64" t="str">
        <f t="shared" si="1"/>
        <v>4th</v>
      </c>
      <c r="X12" s="65">
        <v>11</v>
      </c>
      <c r="Y12" s="67" t="s">
        <v>28</v>
      </c>
    </row>
    <row r="13" spans="1:25" hidden="1" x14ac:dyDescent="0.2">
      <c r="A13" s="90"/>
      <c r="C13" s="117"/>
      <c r="D13" s="117"/>
      <c r="H13" s="117"/>
      <c r="I13" s="117"/>
      <c r="M13" s="117"/>
      <c r="N13" s="117"/>
      <c r="Q13" s="60" t="s">
        <v>29</v>
      </c>
      <c r="R13" s="60" t="str">
        <f>K51</f>
        <v>WM</v>
      </c>
      <c r="S13" s="61">
        <f>L51</f>
        <v>0</v>
      </c>
      <c r="T13" s="62">
        <f>SUM(M52:N57)</f>
        <v>0</v>
      </c>
      <c r="U13" s="172">
        <f>M60</f>
        <v>0</v>
      </c>
      <c r="V13" s="63">
        <f t="shared" si="0"/>
        <v>13</v>
      </c>
      <c r="W13" s="64" t="str">
        <f t="shared" si="1"/>
        <v>13th</v>
      </c>
      <c r="X13" s="65">
        <v>12</v>
      </c>
      <c r="Y13" s="67" t="s">
        <v>30</v>
      </c>
    </row>
    <row r="14" spans="1:25" hidden="1" x14ac:dyDescent="0.2">
      <c r="A14" s="90"/>
      <c r="C14" s="117"/>
      <c r="D14" s="117"/>
      <c r="H14" s="117"/>
      <c r="I14" s="117"/>
      <c r="M14" s="117"/>
      <c r="N14" s="117"/>
      <c r="Q14" s="60" t="s">
        <v>31</v>
      </c>
      <c r="R14" s="60" t="str">
        <f>A62</f>
        <v>Y</v>
      </c>
      <c r="S14" s="61">
        <f>B62</f>
        <v>0</v>
      </c>
      <c r="T14" s="62">
        <f>SUM(C63:D68)</f>
        <v>0</v>
      </c>
      <c r="U14" s="172">
        <f>C71</f>
        <v>0</v>
      </c>
      <c r="V14" s="63">
        <f t="shared" si="0"/>
        <v>13</v>
      </c>
      <c r="W14" s="64" t="str">
        <f t="shared" si="1"/>
        <v>13th</v>
      </c>
      <c r="X14" s="65">
        <v>13</v>
      </c>
      <c r="Y14" s="67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R15" s="117"/>
      <c r="S15" s="117"/>
    </row>
    <row r="16" spans="1:25" ht="15.75" x14ac:dyDescent="0.25">
      <c r="B16" s="51" t="s">
        <v>495</v>
      </c>
      <c r="C16" s="117"/>
      <c r="D16" s="117"/>
      <c r="H16" s="117"/>
      <c r="I16" s="117"/>
      <c r="M16" s="117"/>
      <c r="N16" s="117"/>
      <c r="R16" s="117"/>
      <c r="S16" s="117"/>
    </row>
    <row r="18" spans="1:22" ht="15" x14ac:dyDescent="0.25">
      <c r="A18" s="52" t="s">
        <v>7</v>
      </c>
      <c r="B18" s="107" t="s">
        <v>34</v>
      </c>
      <c r="C18" s="111" t="s">
        <v>35</v>
      </c>
      <c r="D18" s="111" t="s">
        <v>36</v>
      </c>
      <c r="F18" s="52" t="s">
        <v>9</v>
      </c>
      <c r="G18" s="107" t="s">
        <v>496</v>
      </c>
      <c r="H18" s="111" t="s">
        <v>35</v>
      </c>
      <c r="I18" s="111" t="s">
        <v>36</v>
      </c>
      <c r="J18" s="112"/>
      <c r="K18" s="52" t="s">
        <v>11</v>
      </c>
      <c r="L18" s="107" t="s">
        <v>315</v>
      </c>
      <c r="M18" s="111" t="s">
        <v>35</v>
      </c>
      <c r="N18" s="111" t="s">
        <v>36</v>
      </c>
      <c r="O18" s="42"/>
      <c r="P18" s="42"/>
      <c r="Q18" s="42"/>
      <c r="R18" s="46"/>
      <c r="S18" s="42"/>
    </row>
    <row r="19" spans="1:22" x14ac:dyDescent="0.2">
      <c r="A19" s="53">
        <v>801</v>
      </c>
      <c r="B19" s="108" t="s">
        <v>497</v>
      </c>
      <c r="C19" s="109">
        <v>0</v>
      </c>
      <c r="D19" s="109">
        <v>0</v>
      </c>
      <c r="F19" s="53">
        <v>808</v>
      </c>
      <c r="G19" s="108" t="s">
        <v>498</v>
      </c>
      <c r="H19" s="109">
        <v>12.4</v>
      </c>
      <c r="I19" s="109">
        <v>14.65</v>
      </c>
      <c r="K19" s="53">
        <v>815</v>
      </c>
      <c r="L19" s="108" t="s">
        <v>499</v>
      </c>
      <c r="M19" s="109">
        <v>13.95</v>
      </c>
      <c r="N19" s="109">
        <v>14.8</v>
      </c>
      <c r="O19" s="42"/>
      <c r="P19" s="42"/>
      <c r="Q19" s="42"/>
      <c r="R19" s="42"/>
      <c r="S19" s="42"/>
    </row>
    <row r="20" spans="1:22" s="113" customFormat="1" ht="12.75" customHeight="1" x14ac:dyDescent="0.2">
      <c r="A20" s="54">
        <f>A19+1</f>
        <v>802</v>
      </c>
      <c r="B20" s="98" t="s">
        <v>500</v>
      </c>
      <c r="C20" s="109">
        <v>0</v>
      </c>
      <c r="D20" s="109">
        <v>0</v>
      </c>
      <c r="F20" s="54">
        <f>F19+1</f>
        <v>809</v>
      </c>
      <c r="G20" s="98" t="s">
        <v>501</v>
      </c>
      <c r="H20" s="109">
        <v>12.6</v>
      </c>
      <c r="I20" s="109">
        <v>14.8</v>
      </c>
      <c r="K20" s="54">
        <f>K19+1</f>
        <v>816</v>
      </c>
      <c r="L20" s="98" t="s">
        <v>502</v>
      </c>
      <c r="M20" s="109">
        <v>13.35</v>
      </c>
      <c r="N20" s="109">
        <v>14.7</v>
      </c>
      <c r="O20" s="84"/>
      <c r="P20" s="84"/>
      <c r="Q20" s="84"/>
      <c r="R20" s="49"/>
      <c r="S20" s="84"/>
    </row>
    <row r="21" spans="1:22" s="113" customFormat="1" ht="12.75" customHeight="1" x14ac:dyDescent="0.2">
      <c r="A21" s="54">
        <f>A20+1</f>
        <v>803</v>
      </c>
      <c r="B21" s="98" t="s">
        <v>503</v>
      </c>
      <c r="C21" s="109">
        <v>0</v>
      </c>
      <c r="D21" s="109">
        <v>0</v>
      </c>
      <c r="F21" s="54">
        <f>F20+1</f>
        <v>810</v>
      </c>
      <c r="G21" s="98" t="s">
        <v>504</v>
      </c>
      <c r="H21" s="109">
        <v>12.2</v>
      </c>
      <c r="I21" s="109">
        <v>14.6</v>
      </c>
      <c r="J21" s="114"/>
      <c r="K21" s="54">
        <f>K20+1</f>
        <v>817</v>
      </c>
      <c r="L21" s="98" t="s">
        <v>505</v>
      </c>
      <c r="M21" s="109">
        <v>13.1</v>
      </c>
      <c r="N21" s="109">
        <v>15</v>
      </c>
      <c r="O21" s="84"/>
      <c r="P21" s="84"/>
      <c r="Q21" s="84"/>
      <c r="R21" s="49"/>
      <c r="S21" s="84"/>
    </row>
    <row r="22" spans="1:22" s="113" customFormat="1" ht="12.75" customHeight="1" x14ac:dyDescent="0.2">
      <c r="A22" s="54">
        <f>A21+1</f>
        <v>804</v>
      </c>
      <c r="B22" s="98" t="s">
        <v>506</v>
      </c>
      <c r="C22" s="109">
        <v>0</v>
      </c>
      <c r="D22" s="109">
        <v>0</v>
      </c>
      <c r="F22" s="54">
        <f>F21+1</f>
        <v>811</v>
      </c>
      <c r="G22" s="98" t="s">
        <v>507</v>
      </c>
      <c r="H22" s="109">
        <v>13.25</v>
      </c>
      <c r="I22" s="109">
        <v>14.8</v>
      </c>
      <c r="J22" s="114"/>
      <c r="K22" s="54">
        <f>K21+1</f>
        <v>818</v>
      </c>
      <c r="L22" s="98" t="s">
        <v>508</v>
      </c>
      <c r="M22" s="109">
        <v>12.8</v>
      </c>
      <c r="N22" s="109">
        <v>14.9</v>
      </c>
      <c r="O22" s="84"/>
      <c r="P22" s="84"/>
      <c r="Q22" s="84"/>
      <c r="R22" s="49"/>
      <c r="S22" s="84"/>
    </row>
    <row r="23" spans="1:22" s="113" customFormat="1" ht="12.75" customHeight="1" x14ac:dyDescent="0.2">
      <c r="A23" s="54">
        <f>A22+1</f>
        <v>805</v>
      </c>
      <c r="B23" s="98"/>
      <c r="C23" s="109">
        <v>0</v>
      </c>
      <c r="D23" s="109">
        <v>0</v>
      </c>
      <c r="F23" s="54">
        <f>F22+1</f>
        <v>812</v>
      </c>
      <c r="G23" s="98"/>
      <c r="H23" s="109">
        <v>0</v>
      </c>
      <c r="I23" s="109">
        <v>0</v>
      </c>
      <c r="J23" s="114"/>
      <c r="K23" s="54">
        <f>K22+1</f>
        <v>819</v>
      </c>
      <c r="L23" s="98" t="s">
        <v>412</v>
      </c>
      <c r="M23" s="109">
        <v>13.6</v>
      </c>
      <c r="N23" s="109">
        <v>15</v>
      </c>
      <c r="O23" s="84"/>
      <c r="P23" s="84"/>
      <c r="Q23" s="84"/>
      <c r="R23" s="49"/>
      <c r="S23" s="84"/>
    </row>
    <row r="24" spans="1:22" s="113" customFormat="1" ht="12.75" customHeight="1" x14ac:dyDescent="0.2">
      <c r="A24" s="54">
        <f>A23+1</f>
        <v>806</v>
      </c>
      <c r="B24" s="98"/>
      <c r="C24" s="109">
        <v>0</v>
      </c>
      <c r="D24" s="109">
        <v>0</v>
      </c>
      <c r="F24" s="54">
        <f>F23+1</f>
        <v>813</v>
      </c>
      <c r="G24" s="98"/>
      <c r="H24" s="109">
        <v>0</v>
      </c>
      <c r="I24" s="109">
        <v>0</v>
      </c>
      <c r="J24" s="114"/>
      <c r="K24" s="54">
        <f>K23+1</f>
        <v>820</v>
      </c>
      <c r="L24" s="98"/>
      <c r="M24" s="109">
        <v>0</v>
      </c>
      <c r="N24" s="109">
        <v>0</v>
      </c>
      <c r="O24" s="84"/>
      <c r="P24" s="84"/>
      <c r="Q24" s="84"/>
      <c r="R24" s="49"/>
      <c r="S24" s="84"/>
    </row>
    <row r="25" spans="1:22" s="113" customFormat="1" ht="12.75" customHeight="1" x14ac:dyDescent="0.2">
      <c r="A25" s="55" t="s">
        <v>509</v>
      </c>
      <c r="B25" s="99"/>
      <c r="C25" s="50"/>
      <c r="D25" s="50"/>
      <c r="F25" s="55" t="s">
        <v>510</v>
      </c>
      <c r="G25" s="99"/>
      <c r="H25" s="50"/>
      <c r="I25" s="50"/>
      <c r="J25" s="114"/>
      <c r="K25" s="55" t="s">
        <v>511</v>
      </c>
      <c r="L25" s="99"/>
      <c r="M25" s="50"/>
      <c r="N25" s="50"/>
      <c r="O25" s="84"/>
      <c r="P25" s="84"/>
      <c r="Q25" s="84"/>
      <c r="R25" s="49"/>
      <c r="S25" s="84"/>
    </row>
    <row r="26" spans="1:22" s="42" customFormat="1" x14ac:dyDescent="0.2">
      <c r="B26" s="43" t="s">
        <v>57</v>
      </c>
      <c r="C26" s="44">
        <f>SUM(C19:C24)-SMALL(C19:C24,1)-SMALL(C19:C24,2)</f>
        <v>0</v>
      </c>
      <c r="D26" s="44">
        <f>SUM(D19:D24)-SMALL(D19:D24,1)-SMALL(D19:D24,2)</f>
        <v>0</v>
      </c>
      <c r="G26" s="43" t="s">
        <v>57</v>
      </c>
      <c r="H26" s="44">
        <f>SUM(H19:H24)-SMALL(H19:H24,1)-SMALL(H19:H24,2)</f>
        <v>50.45</v>
      </c>
      <c r="I26" s="44">
        <f>SUM(I19:I24)-SMALL(I19:I24,1)-SMALL(I19:I24,2)</f>
        <v>58.850000000000009</v>
      </c>
      <c r="J26" s="45"/>
      <c r="K26" s="43" t="s">
        <v>57</v>
      </c>
      <c r="L26" s="43" t="s">
        <v>57</v>
      </c>
      <c r="M26" s="44">
        <f>SUM(M19:M24)-SMALL(M19:M24,1)-SMALL(M19:M24,2)</f>
        <v>54</v>
      </c>
      <c r="N26" s="44">
        <f>SUM(N19:N24)-SMALL(N19:N24,1)-SMALL(N19:N24,2)</f>
        <v>59.7</v>
      </c>
      <c r="S26" s="46"/>
      <c r="T26" s="46"/>
      <c r="U26" s="47"/>
      <c r="V26" s="48"/>
    </row>
    <row r="27" spans="1:22" s="42" customFormat="1" ht="15.75" x14ac:dyDescent="0.25">
      <c r="B27" s="48" t="s">
        <v>58</v>
      </c>
      <c r="C27" s="49">
        <f>C26+D26</f>
        <v>0</v>
      </c>
      <c r="D27" s="95" t="str">
        <f>W2</f>
        <v>13th</v>
      </c>
      <c r="G27" s="48" t="s">
        <v>58</v>
      </c>
      <c r="H27" s="49">
        <f>H26+I26</f>
        <v>109.30000000000001</v>
      </c>
      <c r="I27" s="95" t="str">
        <f>W3</f>
        <v>Third</v>
      </c>
      <c r="L27" s="48" t="s">
        <v>58</v>
      </c>
      <c r="M27" s="49">
        <f>M26+N26</f>
        <v>113.7</v>
      </c>
      <c r="N27" s="95" t="str">
        <f>W4</f>
        <v>Second</v>
      </c>
      <c r="S27" s="46"/>
      <c r="T27" s="46"/>
      <c r="U27" s="47"/>
    </row>
    <row r="28" spans="1:22" x14ac:dyDescent="0.2">
      <c r="B28" s="86"/>
      <c r="C28" s="42"/>
      <c r="D28" s="42"/>
      <c r="G28" s="86"/>
      <c r="H28" s="42"/>
      <c r="I28" s="42"/>
      <c r="L28" s="86"/>
      <c r="M28" s="42"/>
      <c r="N28" s="42"/>
      <c r="O28" s="42"/>
      <c r="P28" s="42"/>
      <c r="Q28" s="42"/>
      <c r="R28" s="46"/>
      <c r="S28" s="42"/>
    </row>
    <row r="29" spans="1:22" ht="15" x14ac:dyDescent="0.25">
      <c r="A29" s="52" t="s">
        <v>13</v>
      </c>
      <c r="B29" s="107" t="s">
        <v>333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52" t="s">
        <v>17</v>
      </c>
      <c r="L29" s="107"/>
      <c r="M29" s="111" t="s">
        <v>35</v>
      </c>
      <c r="N29" s="111" t="s">
        <v>36</v>
      </c>
      <c r="O29" s="42"/>
      <c r="P29" s="42"/>
      <c r="Q29" s="42"/>
      <c r="R29" s="46"/>
      <c r="S29" s="42"/>
    </row>
    <row r="30" spans="1:22" x14ac:dyDescent="0.2">
      <c r="A30" s="53">
        <v>822</v>
      </c>
      <c r="B30" s="108" t="s">
        <v>512</v>
      </c>
      <c r="C30" s="109">
        <v>13.9</v>
      </c>
      <c r="D30" s="109">
        <v>15.25</v>
      </c>
      <c r="F30" s="53">
        <v>829</v>
      </c>
      <c r="G30" s="108"/>
      <c r="H30" s="109">
        <v>0</v>
      </c>
      <c r="I30" s="109">
        <v>0</v>
      </c>
      <c r="K30" s="53">
        <v>836</v>
      </c>
      <c r="L30" s="108"/>
      <c r="M30" s="109">
        <v>0</v>
      </c>
      <c r="N30" s="109">
        <v>0</v>
      </c>
      <c r="O30" s="42"/>
      <c r="P30" s="42"/>
      <c r="Q30" s="42"/>
      <c r="R30" s="42"/>
      <c r="S30" s="42"/>
    </row>
    <row r="31" spans="1:22" x14ac:dyDescent="0.2">
      <c r="A31" s="54">
        <f>A30+1</f>
        <v>823</v>
      </c>
      <c r="B31" s="98" t="s">
        <v>513</v>
      </c>
      <c r="C31" s="109">
        <v>13.6</v>
      </c>
      <c r="D31" s="109">
        <v>15</v>
      </c>
      <c r="F31" s="54">
        <v>830</v>
      </c>
      <c r="G31" s="98"/>
      <c r="H31" s="109">
        <v>0</v>
      </c>
      <c r="I31" s="109">
        <v>0</v>
      </c>
      <c r="K31" s="54">
        <v>837</v>
      </c>
      <c r="L31" s="98"/>
      <c r="M31" s="109">
        <v>0</v>
      </c>
      <c r="N31" s="109">
        <v>0</v>
      </c>
      <c r="O31" s="42"/>
      <c r="P31" s="42"/>
      <c r="Q31" s="42"/>
      <c r="R31" s="42"/>
      <c r="S31" s="42"/>
    </row>
    <row r="32" spans="1:22" x14ac:dyDescent="0.2">
      <c r="A32" s="54">
        <f>A31+1</f>
        <v>824</v>
      </c>
      <c r="B32" s="98" t="s">
        <v>514</v>
      </c>
      <c r="C32" s="109">
        <v>13.35</v>
      </c>
      <c r="D32" s="109">
        <v>15.35</v>
      </c>
      <c r="F32" s="54">
        <v>831</v>
      </c>
      <c r="G32" s="98"/>
      <c r="H32" s="109">
        <v>0</v>
      </c>
      <c r="I32" s="109">
        <v>0</v>
      </c>
      <c r="K32" s="54">
        <v>838</v>
      </c>
      <c r="L32" s="98"/>
      <c r="M32" s="109">
        <v>0</v>
      </c>
      <c r="N32" s="109">
        <v>0</v>
      </c>
      <c r="O32" s="42"/>
      <c r="P32" s="42"/>
      <c r="Q32" s="42"/>
      <c r="R32" s="42"/>
      <c r="S32" s="42"/>
    </row>
    <row r="33" spans="1:22" x14ac:dyDescent="0.2">
      <c r="A33" s="54">
        <f>A32+1</f>
        <v>825</v>
      </c>
      <c r="B33" s="98" t="s">
        <v>515</v>
      </c>
      <c r="C33" s="109">
        <v>14.3</v>
      </c>
      <c r="D33" s="109">
        <v>14.9</v>
      </c>
      <c r="F33" s="54">
        <v>832</v>
      </c>
      <c r="G33" s="98"/>
      <c r="H33" s="109">
        <v>0</v>
      </c>
      <c r="I33" s="109">
        <v>0</v>
      </c>
      <c r="K33" s="54">
        <v>839</v>
      </c>
      <c r="L33" s="98"/>
      <c r="M33" s="109">
        <v>0</v>
      </c>
      <c r="N33" s="109">
        <v>0</v>
      </c>
      <c r="O33" s="42"/>
      <c r="P33" s="42"/>
      <c r="Q33" s="42"/>
      <c r="R33" s="42"/>
      <c r="S33" s="42"/>
    </row>
    <row r="34" spans="1:22" x14ac:dyDescent="0.2">
      <c r="A34" s="54">
        <f>A33+1</f>
        <v>826</v>
      </c>
      <c r="B34" s="98"/>
      <c r="C34" s="109">
        <v>0</v>
      </c>
      <c r="D34" s="109">
        <v>0</v>
      </c>
      <c r="F34" s="54">
        <v>833</v>
      </c>
      <c r="G34" s="98"/>
      <c r="H34" s="109">
        <v>0</v>
      </c>
      <c r="I34" s="109">
        <v>0</v>
      </c>
      <c r="K34" s="54">
        <v>840</v>
      </c>
      <c r="L34" s="98"/>
      <c r="M34" s="109">
        <v>0</v>
      </c>
      <c r="N34" s="109">
        <v>0</v>
      </c>
      <c r="O34" s="42"/>
      <c r="P34" s="42"/>
      <c r="Q34" s="42"/>
      <c r="R34" s="42"/>
      <c r="S34" s="42"/>
    </row>
    <row r="35" spans="1:22" x14ac:dyDescent="0.2">
      <c r="A35" s="54">
        <f>A34+1</f>
        <v>827</v>
      </c>
      <c r="B35" s="98"/>
      <c r="C35" s="109">
        <v>0</v>
      </c>
      <c r="D35" s="109">
        <v>0</v>
      </c>
      <c r="F35" s="54">
        <v>834</v>
      </c>
      <c r="G35" s="98"/>
      <c r="H35" s="109">
        <v>0</v>
      </c>
      <c r="I35" s="109">
        <v>0</v>
      </c>
      <c r="K35" s="54">
        <v>841</v>
      </c>
      <c r="L35" s="98"/>
      <c r="M35" s="109">
        <v>0</v>
      </c>
      <c r="N35" s="109">
        <v>0</v>
      </c>
      <c r="O35" s="42"/>
      <c r="P35" s="42"/>
      <c r="Q35" s="42"/>
      <c r="R35" s="42"/>
      <c r="S35" s="42"/>
    </row>
    <row r="36" spans="1:22" x14ac:dyDescent="0.2">
      <c r="A36" s="55" t="s">
        <v>516</v>
      </c>
      <c r="B36" s="99"/>
      <c r="C36" s="50"/>
      <c r="D36" s="50"/>
      <c r="F36" s="55" t="s">
        <v>517</v>
      </c>
      <c r="G36" s="99"/>
      <c r="H36" s="50"/>
      <c r="I36" s="50"/>
      <c r="K36" s="55" t="s">
        <v>518</v>
      </c>
      <c r="L36" s="99"/>
      <c r="M36" s="50"/>
      <c r="N36" s="50"/>
      <c r="O36" s="42"/>
      <c r="P36" s="42"/>
      <c r="Q36" s="42"/>
      <c r="R36" s="42"/>
      <c r="S36" s="42"/>
    </row>
    <row r="37" spans="1:22" s="42" customFormat="1" x14ac:dyDescent="0.2">
      <c r="B37" s="43" t="s">
        <v>57</v>
      </c>
      <c r="C37" s="44">
        <f>SUM(C30:C35)-SMALL(C30:C35,1)-SMALL(C30:C35,2)</f>
        <v>55.150000000000006</v>
      </c>
      <c r="D37" s="44">
        <f>SUM(D30:D35)-SMALL(D30:D35,1)-SMALL(D30:D35,2)</f>
        <v>60.5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0</v>
      </c>
      <c r="N37" s="44">
        <f>SUM(N30:N35)-SMALL(N30:N35,1)-SMALL(N30:N35,2)</f>
        <v>0</v>
      </c>
      <c r="U37" s="47"/>
      <c r="V37" s="48"/>
    </row>
    <row r="38" spans="1:22" s="42" customFormat="1" ht="15.75" x14ac:dyDescent="0.25">
      <c r="B38" s="48" t="s">
        <v>58</v>
      </c>
      <c r="C38" s="49">
        <f>C37+D37</f>
        <v>115.65</v>
      </c>
      <c r="D38" s="95" t="str">
        <f>W5</f>
        <v>First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0</v>
      </c>
      <c r="N38" s="95" t="str">
        <f>W7</f>
        <v>13th</v>
      </c>
      <c r="U38" s="47"/>
    </row>
    <row r="39" spans="1:22" x14ac:dyDescent="0.2">
      <c r="B39" s="42"/>
      <c r="C39" s="42"/>
      <c r="D39" s="42"/>
      <c r="G39" s="42"/>
      <c r="H39" s="42"/>
      <c r="I39" s="42"/>
      <c r="L39" s="42"/>
      <c r="M39" s="42"/>
      <c r="N39" s="42"/>
      <c r="O39" s="42"/>
      <c r="P39" s="42"/>
      <c r="Q39" s="42"/>
      <c r="R39" s="42"/>
      <c r="S39" s="42"/>
    </row>
    <row r="40" spans="1:22" ht="15" x14ac:dyDescent="0.25">
      <c r="A40" s="52" t="s">
        <v>19</v>
      </c>
      <c r="B40" s="107"/>
      <c r="C40" s="111" t="s">
        <v>35</v>
      </c>
      <c r="D40" s="111" t="s">
        <v>36</v>
      </c>
      <c r="F40" s="52" t="s">
        <v>21</v>
      </c>
      <c r="G40" s="107"/>
      <c r="H40" s="111" t="s">
        <v>35</v>
      </c>
      <c r="I40" s="111" t="s">
        <v>36</v>
      </c>
      <c r="J40" s="125"/>
      <c r="K40" s="52" t="s">
        <v>23</v>
      </c>
      <c r="L40" s="107"/>
      <c r="M40" s="111" t="s">
        <v>35</v>
      </c>
      <c r="N40" s="111" t="s">
        <v>36</v>
      </c>
      <c r="O40" s="42"/>
      <c r="P40" s="42"/>
      <c r="Q40" s="42"/>
      <c r="R40" s="42"/>
      <c r="S40" s="42"/>
    </row>
    <row r="41" spans="1:22" s="113" customFormat="1" ht="12.75" customHeight="1" x14ac:dyDescent="0.2">
      <c r="A41" s="53">
        <v>843</v>
      </c>
      <c r="B41" s="108"/>
      <c r="C41" s="109">
        <v>0</v>
      </c>
      <c r="D41" s="109">
        <v>0</v>
      </c>
      <c r="F41" s="115">
        <v>850</v>
      </c>
      <c r="G41" s="108"/>
      <c r="H41" s="109">
        <v>0</v>
      </c>
      <c r="I41" s="109">
        <v>0</v>
      </c>
      <c r="K41" s="115">
        <v>857</v>
      </c>
      <c r="L41" s="108"/>
      <c r="M41" s="109">
        <v>0</v>
      </c>
      <c r="N41" s="109">
        <v>0</v>
      </c>
      <c r="O41" s="84"/>
      <c r="P41" s="84"/>
      <c r="Q41" s="84"/>
      <c r="R41" s="84"/>
      <c r="S41" s="84"/>
    </row>
    <row r="42" spans="1:22" s="113" customFormat="1" ht="12.75" customHeight="1" x14ac:dyDescent="0.2">
      <c r="A42" s="54">
        <v>844</v>
      </c>
      <c r="B42" s="98"/>
      <c r="C42" s="109">
        <v>0</v>
      </c>
      <c r="D42" s="109">
        <v>0</v>
      </c>
      <c r="F42" s="54">
        <v>851</v>
      </c>
      <c r="G42" s="98"/>
      <c r="H42" s="109">
        <v>0</v>
      </c>
      <c r="I42" s="109">
        <v>0</v>
      </c>
      <c r="K42" s="54">
        <f>K41+1</f>
        <v>858</v>
      </c>
      <c r="L42" s="98"/>
      <c r="M42" s="109">
        <v>0</v>
      </c>
      <c r="N42" s="109">
        <v>0</v>
      </c>
      <c r="O42" s="84"/>
      <c r="P42" s="84"/>
      <c r="Q42" s="84"/>
      <c r="R42" s="84"/>
      <c r="S42" s="84"/>
    </row>
    <row r="43" spans="1:22" s="113" customFormat="1" ht="12.75" customHeight="1" x14ac:dyDescent="0.2">
      <c r="A43" s="54">
        <v>845</v>
      </c>
      <c r="B43" s="98"/>
      <c r="C43" s="109">
        <v>0</v>
      </c>
      <c r="D43" s="109">
        <v>0</v>
      </c>
      <c r="F43" s="54">
        <v>852</v>
      </c>
      <c r="G43" s="98"/>
      <c r="H43" s="109">
        <v>0</v>
      </c>
      <c r="I43" s="109">
        <v>0</v>
      </c>
      <c r="K43" s="54">
        <f>K42+1</f>
        <v>859</v>
      </c>
      <c r="L43" s="98"/>
      <c r="M43" s="109">
        <v>0</v>
      </c>
      <c r="N43" s="109">
        <v>0</v>
      </c>
      <c r="O43" s="84"/>
      <c r="P43" s="84"/>
      <c r="Q43" s="84"/>
      <c r="R43" s="84"/>
      <c r="S43" s="84"/>
    </row>
    <row r="44" spans="1:22" s="113" customFormat="1" ht="12.75" customHeight="1" x14ac:dyDescent="0.2">
      <c r="A44" s="54">
        <v>846</v>
      </c>
      <c r="B44" s="98"/>
      <c r="C44" s="109">
        <v>0</v>
      </c>
      <c r="D44" s="109">
        <v>0</v>
      </c>
      <c r="F44" s="54">
        <v>853</v>
      </c>
      <c r="G44" s="98"/>
      <c r="H44" s="109">
        <v>0</v>
      </c>
      <c r="I44" s="109">
        <v>0</v>
      </c>
      <c r="K44" s="54">
        <f>K43+1</f>
        <v>860</v>
      </c>
      <c r="L44" s="98"/>
      <c r="M44" s="109">
        <v>0</v>
      </c>
      <c r="N44" s="109">
        <v>0</v>
      </c>
      <c r="O44" s="84"/>
      <c r="P44" s="84"/>
      <c r="Q44" s="84"/>
      <c r="R44" s="84"/>
      <c r="S44" s="84"/>
    </row>
    <row r="45" spans="1:22" s="113" customFormat="1" ht="12.75" customHeight="1" x14ac:dyDescent="0.2">
      <c r="A45" s="54">
        <v>847</v>
      </c>
      <c r="B45" s="98"/>
      <c r="C45" s="109">
        <v>0</v>
      </c>
      <c r="D45" s="109">
        <v>0</v>
      </c>
      <c r="F45" s="54">
        <v>854</v>
      </c>
      <c r="G45" s="98"/>
      <c r="H45" s="109">
        <v>0</v>
      </c>
      <c r="I45" s="109">
        <v>0</v>
      </c>
      <c r="K45" s="54">
        <f>K44+1</f>
        <v>861</v>
      </c>
      <c r="L45" s="98"/>
      <c r="M45" s="109">
        <v>0</v>
      </c>
      <c r="N45" s="109">
        <v>0</v>
      </c>
      <c r="O45" s="84"/>
      <c r="P45" s="84"/>
      <c r="Q45" s="84"/>
      <c r="R45" s="84"/>
      <c r="S45" s="84"/>
    </row>
    <row r="46" spans="1:22" s="113" customFormat="1" ht="12.75" customHeight="1" x14ac:dyDescent="0.2">
      <c r="A46" s="54">
        <v>848</v>
      </c>
      <c r="B46" s="98"/>
      <c r="C46" s="109">
        <v>0</v>
      </c>
      <c r="D46" s="109">
        <v>0</v>
      </c>
      <c r="F46" s="54">
        <v>855</v>
      </c>
      <c r="G46" s="98"/>
      <c r="H46" s="109">
        <v>0</v>
      </c>
      <c r="I46" s="109">
        <v>0</v>
      </c>
      <c r="K46" s="54">
        <f>K45+1</f>
        <v>862</v>
      </c>
      <c r="L46" s="98"/>
      <c r="M46" s="109">
        <v>0</v>
      </c>
      <c r="N46" s="109">
        <v>0</v>
      </c>
      <c r="O46" s="84"/>
      <c r="P46" s="84"/>
      <c r="Q46" s="84"/>
      <c r="R46" s="84"/>
      <c r="S46" s="84"/>
    </row>
    <row r="47" spans="1:22" s="113" customFormat="1" ht="12.75" customHeight="1" x14ac:dyDescent="0.2">
      <c r="A47" s="55" t="s">
        <v>519</v>
      </c>
      <c r="B47" s="99"/>
      <c r="C47" s="50"/>
      <c r="D47" s="50"/>
      <c r="F47" s="55" t="s">
        <v>520</v>
      </c>
      <c r="G47" s="99"/>
      <c r="H47" s="50"/>
      <c r="I47" s="50"/>
      <c r="K47" s="55" t="s">
        <v>521</v>
      </c>
      <c r="L47" s="99"/>
      <c r="M47" s="50"/>
      <c r="N47" s="50"/>
      <c r="O47" s="84"/>
      <c r="P47" s="84"/>
      <c r="Q47" s="84"/>
      <c r="R47" s="84"/>
      <c r="S47" s="84"/>
    </row>
    <row r="48" spans="1:22" s="42" customFormat="1" x14ac:dyDescent="0.2">
      <c r="A48" s="100"/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f>SUM(H41:H46)-SMALL(H41:H46,1)-SMALL(H41:H46,2)</f>
        <v>0</v>
      </c>
      <c r="I48" s="44">
        <f>SUM(I41:I46)-SMALL(I41:I46,1)-SMALL(I41:I46,2)</f>
        <v>0</v>
      </c>
      <c r="L48" s="43" t="s">
        <v>57</v>
      </c>
      <c r="M48" s="44">
        <f>SUM(M41:M46)-SMALL(M41:M46,1)-SMALL(M41:M46,2)</f>
        <v>0</v>
      </c>
      <c r="N48" s="44">
        <f>SUM(N41:N46)-SMALL(N41:N46,1)-SMALL(N41:N46,2)</f>
        <v>0</v>
      </c>
      <c r="U48" s="47"/>
    </row>
    <row r="49" spans="1:21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0</v>
      </c>
      <c r="I49" s="95" t="str">
        <f>W9</f>
        <v>13th</v>
      </c>
      <c r="L49" s="48" t="s">
        <v>58</v>
      </c>
      <c r="M49" s="49">
        <f>M48+N48</f>
        <v>0</v>
      </c>
      <c r="N49" s="95" t="str">
        <f>W10</f>
        <v>13th</v>
      </c>
      <c r="U49" s="47"/>
    </row>
    <row r="50" spans="1:21" x14ac:dyDescent="0.2">
      <c r="B50" s="42"/>
      <c r="C50" s="42"/>
      <c r="D50" s="42"/>
      <c r="G50" s="42"/>
      <c r="H50" s="42"/>
      <c r="I50" s="42"/>
      <c r="L50" s="42"/>
      <c r="M50" s="42"/>
      <c r="N50" s="42"/>
      <c r="O50" s="42"/>
      <c r="P50" s="42"/>
      <c r="Q50" s="42"/>
      <c r="R50" s="42"/>
      <c r="S50" s="42"/>
    </row>
    <row r="51" spans="1:21" ht="15" x14ac:dyDescent="0.25">
      <c r="A51" s="52" t="s">
        <v>25</v>
      </c>
      <c r="B51" s="107" t="s">
        <v>287</v>
      </c>
      <c r="C51" s="111" t="s">
        <v>35</v>
      </c>
      <c r="D51" s="111" t="s">
        <v>36</v>
      </c>
      <c r="F51" s="52" t="s">
        <v>27</v>
      </c>
      <c r="G51" s="107" t="s">
        <v>396</v>
      </c>
      <c r="H51" s="111" t="s">
        <v>35</v>
      </c>
      <c r="I51" s="111" t="s">
        <v>36</v>
      </c>
      <c r="K51" s="52" t="s">
        <v>29</v>
      </c>
      <c r="L51" s="107"/>
      <c r="M51" s="111" t="s">
        <v>35</v>
      </c>
      <c r="N51" s="111" t="s">
        <v>36</v>
      </c>
      <c r="O51" s="42"/>
      <c r="P51" s="42"/>
      <c r="Q51" s="42"/>
      <c r="R51" s="42"/>
      <c r="S51" s="42"/>
    </row>
    <row r="52" spans="1:21" x14ac:dyDescent="0.2">
      <c r="A52" s="115">
        <v>864</v>
      </c>
      <c r="B52" s="108" t="s">
        <v>522</v>
      </c>
      <c r="C52" s="109">
        <v>0</v>
      </c>
      <c r="D52" s="109">
        <v>0</v>
      </c>
      <c r="F52" s="115">
        <v>871</v>
      </c>
      <c r="G52" s="108" t="s">
        <v>523</v>
      </c>
      <c r="H52" s="109">
        <v>11.5</v>
      </c>
      <c r="I52" s="109">
        <v>14.5</v>
      </c>
      <c r="K52" s="115">
        <v>878</v>
      </c>
      <c r="L52" s="108"/>
      <c r="M52" s="109">
        <v>0</v>
      </c>
      <c r="N52" s="109">
        <v>0</v>
      </c>
      <c r="O52" s="84"/>
      <c r="P52" s="84"/>
      <c r="Q52" s="84"/>
      <c r="R52" s="84"/>
      <c r="S52" s="84"/>
    </row>
    <row r="53" spans="1:21" s="34" customFormat="1" x14ac:dyDescent="0.2">
      <c r="A53" s="54">
        <v>865</v>
      </c>
      <c r="B53" s="98" t="s">
        <v>524</v>
      </c>
      <c r="C53" s="109">
        <v>14.2</v>
      </c>
      <c r="D53" s="109">
        <v>15</v>
      </c>
      <c r="F53" s="54">
        <v>872</v>
      </c>
      <c r="G53" s="98" t="s">
        <v>525</v>
      </c>
      <c r="H53" s="109">
        <v>12.6</v>
      </c>
      <c r="I53" s="109">
        <v>14.6</v>
      </c>
      <c r="K53" s="54">
        <f>K52+1</f>
        <v>879</v>
      </c>
      <c r="L53" s="98"/>
      <c r="M53" s="109">
        <v>0</v>
      </c>
      <c r="N53" s="109">
        <v>0</v>
      </c>
      <c r="O53" s="84"/>
      <c r="P53" s="84"/>
      <c r="Q53" s="84"/>
      <c r="R53" s="84"/>
      <c r="S53" s="84"/>
    </row>
    <row r="54" spans="1:21" s="34" customFormat="1" x14ac:dyDescent="0.2">
      <c r="A54" s="54">
        <v>866</v>
      </c>
      <c r="B54" s="98" t="s">
        <v>526</v>
      </c>
      <c r="C54" s="109">
        <v>0</v>
      </c>
      <c r="D54" s="109">
        <v>0</v>
      </c>
      <c r="F54" s="54">
        <v>873</v>
      </c>
      <c r="G54" s="98" t="s">
        <v>527</v>
      </c>
      <c r="H54" s="109">
        <v>10.3</v>
      </c>
      <c r="I54" s="109">
        <v>14.4</v>
      </c>
      <c r="K54" s="54">
        <f>K53+1</f>
        <v>880</v>
      </c>
      <c r="L54" s="98"/>
      <c r="M54" s="109">
        <v>0</v>
      </c>
      <c r="N54" s="109">
        <v>0</v>
      </c>
      <c r="O54" s="84"/>
      <c r="P54" s="84"/>
      <c r="Q54" s="84"/>
      <c r="R54" s="84"/>
      <c r="S54" s="84"/>
    </row>
    <row r="55" spans="1:21" s="34" customFormat="1" x14ac:dyDescent="0.2">
      <c r="A55" s="54">
        <v>867</v>
      </c>
      <c r="B55" s="98" t="s">
        <v>528</v>
      </c>
      <c r="C55" s="109">
        <v>0</v>
      </c>
      <c r="D55" s="109">
        <v>0</v>
      </c>
      <c r="F55" s="54">
        <v>874</v>
      </c>
      <c r="G55" s="98" t="s">
        <v>529</v>
      </c>
      <c r="H55" s="109">
        <v>11.4</v>
      </c>
      <c r="I55" s="109">
        <v>14.4</v>
      </c>
      <c r="K55" s="54">
        <f>K54+1</f>
        <v>881</v>
      </c>
      <c r="L55" s="98"/>
      <c r="M55" s="109">
        <v>0</v>
      </c>
      <c r="N55" s="109">
        <v>0</v>
      </c>
      <c r="O55" s="84"/>
      <c r="P55" s="84"/>
      <c r="Q55" s="84"/>
      <c r="R55" s="84"/>
      <c r="S55" s="84"/>
    </row>
    <row r="56" spans="1:21" s="34" customFormat="1" x14ac:dyDescent="0.2">
      <c r="A56" s="54">
        <v>868</v>
      </c>
      <c r="B56" s="98" t="s">
        <v>530</v>
      </c>
      <c r="C56" s="109">
        <v>0</v>
      </c>
      <c r="D56" s="109">
        <v>0</v>
      </c>
      <c r="F56" s="54">
        <v>875</v>
      </c>
      <c r="G56" s="98" t="s">
        <v>531</v>
      </c>
      <c r="H56" s="109">
        <v>14.15</v>
      </c>
      <c r="I56" s="109">
        <v>14.8</v>
      </c>
      <c r="K56" s="54">
        <f>K55+1</f>
        <v>882</v>
      </c>
      <c r="L56" s="98"/>
      <c r="M56" s="109">
        <v>0</v>
      </c>
      <c r="N56" s="109">
        <v>0</v>
      </c>
      <c r="O56" s="84"/>
      <c r="P56" s="84"/>
      <c r="Q56" s="84"/>
      <c r="R56" s="84"/>
      <c r="S56" s="84"/>
    </row>
    <row r="57" spans="1:21" s="34" customFormat="1" x14ac:dyDescent="0.2">
      <c r="A57" s="54">
        <v>869</v>
      </c>
      <c r="B57" s="98"/>
      <c r="C57" s="109">
        <v>0</v>
      </c>
      <c r="D57" s="109">
        <v>0</v>
      </c>
      <c r="F57" s="54">
        <v>876</v>
      </c>
      <c r="G57" s="98"/>
      <c r="H57" s="109">
        <v>0</v>
      </c>
      <c r="I57" s="109">
        <v>0</v>
      </c>
      <c r="K57" s="54">
        <f>K56+1</f>
        <v>883</v>
      </c>
      <c r="L57" s="98"/>
      <c r="M57" s="109">
        <v>0</v>
      </c>
      <c r="N57" s="109">
        <v>0</v>
      </c>
      <c r="O57" s="84"/>
      <c r="P57" s="84"/>
      <c r="Q57" s="84"/>
      <c r="R57" s="84"/>
      <c r="S57" s="84"/>
    </row>
    <row r="58" spans="1:21" s="34" customFormat="1" x14ac:dyDescent="0.2">
      <c r="A58" s="55" t="s">
        <v>532</v>
      </c>
      <c r="B58" s="99"/>
      <c r="C58" s="50"/>
      <c r="D58" s="50"/>
      <c r="F58" s="55" t="s">
        <v>533</v>
      </c>
      <c r="G58" s="99"/>
      <c r="H58" s="50"/>
      <c r="I58" s="50"/>
      <c r="K58" s="55" t="s">
        <v>534</v>
      </c>
      <c r="L58" s="99"/>
      <c r="M58" s="50"/>
      <c r="N58" s="50"/>
      <c r="O58" s="84"/>
      <c r="P58" s="84"/>
      <c r="Q58" s="84"/>
      <c r="R58" s="84"/>
      <c r="S58" s="84"/>
    </row>
    <row r="59" spans="1:21" s="42" customFormat="1" x14ac:dyDescent="0.2">
      <c r="A59" s="100"/>
      <c r="B59" s="43" t="s">
        <v>57</v>
      </c>
      <c r="C59" s="44">
        <f>SUM(C52:C57)-SMALL(C52:C57,1)-SMALL(C52:C57,2)</f>
        <v>14.2</v>
      </c>
      <c r="D59" s="44">
        <f>SUM(D52:D57)-SMALL(D52:D57,1)-SMALL(D52:D57,2)</f>
        <v>15</v>
      </c>
      <c r="G59" s="43" t="s">
        <v>57</v>
      </c>
      <c r="H59" s="44">
        <f>SUM(H52:H57)-SMALL(H52:H57,1)-SMALL(H52:H57,2)</f>
        <v>49.650000000000006</v>
      </c>
      <c r="I59" s="44">
        <f>SUM(I52:I57)-SMALL(I52:I57,1)-SMALL(I52:I57,2)</f>
        <v>58.300000000000004</v>
      </c>
      <c r="J59" s="45"/>
      <c r="L59" s="43" t="s">
        <v>57</v>
      </c>
      <c r="M59" s="44">
        <f>SUM(M52:M57)-SMALL(M52:M57,1)-SMALL(M52:M57,2)</f>
        <v>0</v>
      </c>
      <c r="N59" s="44">
        <f>SUM(N52:N57)-SMALL(N52:N57,1)-SMALL(N52:N57,2)</f>
        <v>0</v>
      </c>
      <c r="U59" s="47"/>
    </row>
    <row r="60" spans="1:21" s="42" customFormat="1" ht="15.75" x14ac:dyDescent="0.25">
      <c r="B60" s="48" t="s">
        <v>58</v>
      </c>
      <c r="C60" s="49">
        <f>C59+D59</f>
        <v>29.2</v>
      </c>
      <c r="D60" s="95" t="str">
        <f>W11</f>
        <v>5th</v>
      </c>
      <c r="G60" s="48" t="s">
        <v>58</v>
      </c>
      <c r="H60" s="49">
        <f>H59+I59</f>
        <v>107.95000000000002</v>
      </c>
      <c r="I60" s="95" t="str">
        <f>W12</f>
        <v>4th</v>
      </c>
      <c r="L60" s="48" t="s">
        <v>58</v>
      </c>
      <c r="M60" s="49">
        <f>M59+N59</f>
        <v>0</v>
      </c>
      <c r="N60" s="95" t="str">
        <f>W13</f>
        <v>13th</v>
      </c>
      <c r="U60" s="47"/>
    </row>
    <row r="62" spans="1:21" ht="15" x14ac:dyDescent="0.25">
      <c r="A62" s="52" t="s">
        <v>31</v>
      </c>
      <c r="B62" s="107"/>
      <c r="C62" s="111" t="s">
        <v>35</v>
      </c>
      <c r="D62" s="111" t="s">
        <v>36</v>
      </c>
      <c r="G62" s="34"/>
      <c r="H62" s="34"/>
      <c r="I62" s="34"/>
      <c r="L62" s="34"/>
      <c r="M62" s="34"/>
      <c r="N62" s="34"/>
      <c r="O62" s="34"/>
      <c r="P62" s="34"/>
      <c r="Q62" s="34"/>
      <c r="R62" s="34"/>
      <c r="S62" s="34"/>
    </row>
    <row r="63" spans="1:21" x14ac:dyDescent="0.2">
      <c r="A63" s="115">
        <v>885</v>
      </c>
      <c r="B63" s="108"/>
      <c r="C63" s="109">
        <v>0</v>
      </c>
      <c r="D63" s="109">
        <v>0</v>
      </c>
      <c r="G63" s="34"/>
      <c r="H63" s="34"/>
      <c r="I63" s="34"/>
      <c r="L63" s="34"/>
      <c r="M63" s="34"/>
      <c r="N63" s="34"/>
      <c r="O63" s="34"/>
      <c r="P63" s="34"/>
      <c r="Q63" s="34"/>
      <c r="R63" s="34"/>
      <c r="S63" s="34"/>
    </row>
    <row r="64" spans="1:21" x14ac:dyDescent="0.2">
      <c r="A64" s="54">
        <v>886</v>
      </c>
      <c r="B64" s="98"/>
      <c r="C64" s="109">
        <v>0</v>
      </c>
      <c r="D64" s="109">
        <v>0</v>
      </c>
      <c r="G64" s="34"/>
      <c r="H64" s="34"/>
      <c r="I64" s="34"/>
      <c r="L64" s="34"/>
      <c r="M64" s="34"/>
      <c r="N64" s="34"/>
      <c r="O64" s="34"/>
      <c r="P64" s="34"/>
      <c r="Q64" s="34"/>
      <c r="R64" s="34"/>
      <c r="S64" s="34"/>
    </row>
    <row r="65" spans="1:19" x14ac:dyDescent="0.2">
      <c r="A65" s="54">
        <v>887</v>
      </c>
      <c r="B65" s="98"/>
      <c r="C65" s="109">
        <v>0</v>
      </c>
      <c r="D65" s="109">
        <v>0</v>
      </c>
      <c r="G65" s="34"/>
      <c r="H65" s="34"/>
      <c r="I65" s="34"/>
      <c r="L65" s="34"/>
      <c r="M65" s="34"/>
      <c r="N65" s="34"/>
      <c r="O65" s="34"/>
      <c r="P65" s="34"/>
      <c r="Q65" s="34"/>
      <c r="R65" s="34"/>
      <c r="S65" s="34"/>
    </row>
    <row r="66" spans="1:19" x14ac:dyDescent="0.2">
      <c r="A66" s="54">
        <v>888</v>
      </c>
      <c r="B66" s="98"/>
      <c r="C66" s="109">
        <v>0</v>
      </c>
      <c r="D66" s="109">
        <v>0</v>
      </c>
      <c r="G66" s="34"/>
      <c r="H66" s="34"/>
      <c r="I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2">
      <c r="A67" s="54">
        <v>889</v>
      </c>
      <c r="B67" s="98"/>
      <c r="C67" s="109">
        <v>0</v>
      </c>
      <c r="D67" s="109">
        <v>0</v>
      </c>
      <c r="G67" s="34"/>
      <c r="H67" s="34"/>
      <c r="I67" s="34"/>
      <c r="L67" s="34"/>
      <c r="M67" s="34"/>
      <c r="N67" s="34"/>
      <c r="O67" s="34"/>
      <c r="P67" s="34"/>
      <c r="Q67" s="34"/>
      <c r="R67" s="34"/>
      <c r="S67" s="34"/>
    </row>
    <row r="68" spans="1:19" x14ac:dyDescent="0.2">
      <c r="A68" s="54">
        <v>890</v>
      </c>
      <c r="B68" s="98"/>
      <c r="C68" s="109">
        <v>0</v>
      </c>
      <c r="D68" s="109">
        <v>0</v>
      </c>
      <c r="G68" s="34"/>
      <c r="H68" s="34"/>
      <c r="I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">
      <c r="A69" s="55" t="s">
        <v>535</v>
      </c>
      <c r="B69" s="99"/>
      <c r="C69" s="50"/>
      <c r="D69" s="50"/>
      <c r="H69" s="117"/>
      <c r="I69" s="117"/>
      <c r="M69" s="117"/>
      <c r="N69" s="117"/>
      <c r="R69" s="117"/>
      <c r="S69" s="117"/>
    </row>
    <row r="70" spans="1:19" x14ac:dyDescent="0.2">
      <c r="B70" s="43" t="s">
        <v>57</v>
      </c>
      <c r="C70" s="44">
        <f>SUM(C63:C68)-SMALL(C63:C68,1)-SMALL(C63:C68,2)</f>
        <v>0</v>
      </c>
      <c r="D70" s="44">
        <f>SUM(D63:D68)-SMALL(D63:D68,1)-SMALL(D63:D68,2)</f>
        <v>0</v>
      </c>
      <c r="H70" s="117"/>
      <c r="I70" s="117"/>
      <c r="M70" s="117"/>
      <c r="N70" s="117"/>
      <c r="R70" s="117"/>
      <c r="S70" s="117"/>
    </row>
    <row r="71" spans="1:19" ht="15.75" x14ac:dyDescent="0.25">
      <c r="B71" s="48" t="s">
        <v>58</v>
      </c>
      <c r="C71" s="49">
        <f>C70+D70</f>
        <v>0</v>
      </c>
      <c r="D71" s="95" t="str">
        <f>W14</f>
        <v>13th</v>
      </c>
      <c r="H71" s="117"/>
      <c r="I71" s="117"/>
      <c r="M71" s="117"/>
      <c r="N71" s="117"/>
      <c r="R71" s="117"/>
      <c r="S71" s="117"/>
    </row>
  </sheetData>
  <sheetProtection formatColumns="0" sort="0"/>
  <phoneticPr fontId="0" type="noConversion"/>
  <conditionalFormatting sqref="V2:V14">
    <cfRule type="cellIs" dxfId="158" priority="115" stopIfTrue="1" operator="equal">
      <formula>1</formula>
    </cfRule>
    <cfRule type="cellIs" dxfId="157" priority="116" stopIfTrue="1" operator="equal">
      <formula>2</formula>
    </cfRule>
    <cfRule type="cellIs" dxfId="156" priority="117" stopIfTrue="1" operator="equal">
      <formula>3</formula>
    </cfRule>
  </conditionalFormatting>
  <conditionalFormatting sqref="W2:W14">
    <cfRule type="cellIs" dxfId="155" priority="118" stopIfTrue="1" operator="equal">
      <formula>"First"</formula>
    </cfRule>
    <cfRule type="cellIs" dxfId="154" priority="119" stopIfTrue="1" operator="equal">
      <formula>"Second"</formula>
    </cfRule>
    <cfRule type="cellIs" dxfId="153" priority="120" stopIfTrue="1" operator="equal">
      <formula>"Third"</formula>
    </cfRule>
  </conditionalFormatting>
  <conditionalFormatting sqref="Y2">
    <cfRule type="cellIs" dxfId="152" priority="121" stopIfTrue="1" operator="equal">
      <formula>#REF!</formula>
    </cfRule>
  </conditionalFormatting>
  <conditionalFormatting sqref="Y3:Y14">
    <cfRule type="cellIs" dxfId="151" priority="122" stopIfTrue="1" operator="equal">
      <formula>"1st"</formula>
    </cfRule>
    <cfRule type="cellIs" dxfId="150" priority="123" stopIfTrue="1" operator="equal">
      <formula>"2nd"</formula>
    </cfRule>
    <cfRule type="cellIs" dxfId="149" priority="124" stopIfTrue="1" operator="equal">
      <formula>"3rd"</formula>
    </cfRule>
  </conditionalFormatting>
  <conditionalFormatting sqref="D27">
    <cfRule type="cellIs" dxfId="148" priority="37" stopIfTrue="1" operator="equal">
      <formula>"First"</formula>
    </cfRule>
    <cfRule type="cellIs" dxfId="147" priority="38" stopIfTrue="1" operator="equal">
      <formula>"Second"</formula>
    </cfRule>
    <cfRule type="cellIs" dxfId="146" priority="39" stopIfTrue="1" operator="equal">
      <formula>"Third"</formula>
    </cfRule>
  </conditionalFormatting>
  <conditionalFormatting sqref="I27">
    <cfRule type="cellIs" dxfId="145" priority="34" stopIfTrue="1" operator="equal">
      <formula>"First"</formula>
    </cfRule>
    <cfRule type="cellIs" dxfId="144" priority="35" stopIfTrue="1" operator="equal">
      <formula>"Second"</formula>
    </cfRule>
    <cfRule type="cellIs" dxfId="143" priority="36" stopIfTrue="1" operator="equal">
      <formula>"Third"</formula>
    </cfRule>
  </conditionalFormatting>
  <conditionalFormatting sqref="N27">
    <cfRule type="cellIs" dxfId="142" priority="31" stopIfTrue="1" operator="equal">
      <formula>"First"</formula>
    </cfRule>
    <cfRule type="cellIs" dxfId="141" priority="32" stopIfTrue="1" operator="equal">
      <formula>"Second"</formula>
    </cfRule>
    <cfRule type="cellIs" dxfId="140" priority="33" stopIfTrue="1" operator="equal">
      <formula>"Third"</formula>
    </cfRule>
  </conditionalFormatting>
  <conditionalFormatting sqref="N38">
    <cfRule type="cellIs" dxfId="139" priority="28" stopIfTrue="1" operator="equal">
      <formula>"First"</formula>
    </cfRule>
    <cfRule type="cellIs" dxfId="138" priority="29" stopIfTrue="1" operator="equal">
      <formula>"Second"</formula>
    </cfRule>
    <cfRule type="cellIs" dxfId="137" priority="30" stopIfTrue="1" operator="equal">
      <formula>"Third"</formula>
    </cfRule>
  </conditionalFormatting>
  <conditionalFormatting sqref="I38">
    <cfRule type="cellIs" dxfId="136" priority="25" stopIfTrue="1" operator="equal">
      <formula>"First"</formula>
    </cfRule>
    <cfRule type="cellIs" dxfId="135" priority="26" stopIfTrue="1" operator="equal">
      <formula>"Second"</formula>
    </cfRule>
    <cfRule type="cellIs" dxfId="134" priority="27" stopIfTrue="1" operator="equal">
      <formula>"Third"</formula>
    </cfRule>
  </conditionalFormatting>
  <conditionalFormatting sqref="D38">
    <cfRule type="cellIs" dxfId="133" priority="22" stopIfTrue="1" operator="equal">
      <formula>"First"</formula>
    </cfRule>
    <cfRule type="cellIs" dxfId="132" priority="23" stopIfTrue="1" operator="equal">
      <formula>"Second"</formula>
    </cfRule>
    <cfRule type="cellIs" dxfId="131" priority="24" stopIfTrue="1" operator="equal">
      <formula>"Third"</formula>
    </cfRule>
  </conditionalFormatting>
  <conditionalFormatting sqref="D49">
    <cfRule type="cellIs" dxfId="130" priority="19" stopIfTrue="1" operator="equal">
      <formula>"First"</formula>
    </cfRule>
    <cfRule type="cellIs" dxfId="129" priority="20" stopIfTrue="1" operator="equal">
      <formula>"Second"</formula>
    </cfRule>
    <cfRule type="cellIs" dxfId="128" priority="21" stopIfTrue="1" operator="equal">
      <formula>"Third"</formula>
    </cfRule>
  </conditionalFormatting>
  <conditionalFormatting sqref="I49">
    <cfRule type="cellIs" dxfId="127" priority="16" stopIfTrue="1" operator="equal">
      <formula>"First"</formula>
    </cfRule>
    <cfRule type="cellIs" dxfId="126" priority="17" stopIfTrue="1" operator="equal">
      <formula>"Second"</formula>
    </cfRule>
    <cfRule type="cellIs" dxfId="125" priority="18" stopIfTrue="1" operator="equal">
      <formula>"Third"</formula>
    </cfRule>
  </conditionalFormatting>
  <conditionalFormatting sqref="N49">
    <cfRule type="cellIs" dxfId="124" priority="13" stopIfTrue="1" operator="equal">
      <formula>"First"</formula>
    </cfRule>
    <cfRule type="cellIs" dxfId="123" priority="14" stopIfTrue="1" operator="equal">
      <formula>"Second"</formula>
    </cfRule>
    <cfRule type="cellIs" dxfId="122" priority="15" stopIfTrue="1" operator="equal">
      <formula>"Third"</formula>
    </cfRule>
  </conditionalFormatting>
  <conditionalFormatting sqref="N60">
    <cfRule type="cellIs" dxfId="121" priority="10" stopIfTrue="1" operator="equal">
      <formula>"First"</formula>
    </cfRule>
    <cfRule type="cellIs" dxfId="120" priority="11" stopIfTrue="1" operator="equal">
      <formula>"Second"</formula>
    </cfRule>
    <cfRule type="cellIs" dxfId="119" priority="12" stopIfTrue="1" operator="equal">
      <formula>"Third"</formula>
    </cfRule>
  </conditionalFormatting>
  <conditionalFormatting sqref="I60">
    <cfRule type="cellIs" dxfId="118" priority="7" stopIfTrue="1" operator="equal">
      <formula>"First"</formula>
    </cfRule>
    <cfRule type="cellIs" dxfId="117" priority="8" stopIfTrue="1" operator="equal">
      <formula>"Second"</formula>
    </cfRule>
    <cfRule type="cellIs" dxfId="116" priority="9" stopIfTrue="1" operator="equal">
      <formula>"Third"</formula>
    </cfRule>
  </conditionalFormatting>
  <conditionalFormatting sqref="D60">
    <cfRule type="cellIs" dxfId="115" priority="4" stopIfTrue="1" operator="equal">
      <formula>"First"</formula>
    </cfRule>
    <cfRule type="cellIs" dxfId="114" priority="5" stopIfTrue="1" operator="equal">
      <formula>"Second"</formula>
    </cfRule>
    <cfRule type="cellIs" dxfId="113" priority="6" stopIfTrue="1" operator="equal">
      <formula>"Third"</formula>
    </cfRule>
  </conditionalFormatting>
  <conditionalFormatting sqref="D71">
    <cfRule type="cellIs" dxfId="112" priority="1" stopIfTrue="1" operator="equal">
      <formula>"First"</formula>
    </cfRule>
    <cfRule type="cellIs" dxfId="111" priority="2" stopIfTrue="1" operator="equal">
      <formula>"Second"</formula>
    </cfRule>
    <cfRule type="cellIs" dxfId="110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9" orientation="landscape" copies="3" r:id="rId1"/>
  <headerFooter alignWithMargins="0">
    <oddHeader>&amp;C&amp;"Arial,Bold"&amp;14SCHOOL GYM NATIONAL FINAL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tabColor indexed="47"/>
    <pageSetUpPr fitToPage="1"/>
  </sheetPr>
  <dimension ref="A1:AM71"/>
  <sheetViews>
    <sheetView showGridLines="0" view="pageBreakPreview" topLeftCell="A34" zoomScaleNormal="100" zoomScaleSheetLayoutView="100" workbookViewId="0">
      <selection activeCell="X52" sqref="X52"/>
    </sheetView>
  </sheetViews>
  <sheetFormatPr defaultColWidth="9.140625" defaultRowHeight="14.25" x14ac:dyDescent="0.2"/>
  <cols>
    <col min="1" max="1" width="6" style="42" customWidth="1"/>
    <col min="2" max="2" width="25.7109375" style="42" customWidth="1"/>
    <col min="3" max="3" width="8.42578125" style="42" customWidth="1"/>
    <col min="4" max="4" width="7.42578125" style="42" customWidth="1"/>
    <col min="5" max="5" width="3.7109375" style="88" customWidth="1"/>
    <col min="6" max="6" width="4" style="42" hidden="1" customWidth="1"/>
    <col min="7" max="8" width="2.5703125" style="42" hidden="1" customWidth="1"/>
    <col min="9" max="9" width="3.140625" style="42" hidden="1" customWidth="1"/>
    <col min="10" max="10" width="1.7109375" style="42" customWidth="1"/>
    <col min="11" max="11" width="6" style="42" customWidth="1"/>
    <col min="12" max="12" width="20.7109375" style="42" customWidth="1"/>
    <col min="13" max="13" width="8.42578125" style="42" customWidth="1"/>
    <col min="14" max="14" width="7.42578125" style="42" customWidth="1"/>
    <col min="15" max="15" width="3.7109375" style="42" customWidth="1"/>
    <col min="16" max="19" width="9" style="42" hidden="1" customWidth="1"/>
    <col min="20" max="20" width="1.7109375" style="42" customWidth="1"/>
    <col min="21" max="21" width="6" style="42" customWidth="1"/>
    <col min="22" max="22" width="24.7109375" style="42" customWidth="1"/>
    <col min="23" max="23" width="8.42578125" style="42" customWidth="1"/>
    <col min="24" max="24" width="7.42578125" style="42" customWidth="1"/>
    <col min="25" max="25" width="3.7109375" style="42" customWidth="1"/>
    <col min="26" max="29" width="9" style="42" hidden="1" customWidth="1"/>
    <col min="30" max="30" width="3.42578125" style="42" customWidth="1"/>
    <col min="31" max="31" width="6.42578125" style="42" customWidth="1"/>
    <col min="32" max="32" width="9.42578125" style="42" customWidth="1"/>
    <col min="33" max="33" width="18.28515625" style="42" customWidth="1"/>
    <col min="34" max="35" width="9" style="42" customWidth="1"/>
    <col min="36" max="36" width="6.42578125" style="42" customWidth="1"/>
    <col min="37" max="37" width="9" style="42" customWidth="1"/>
    <col min="38" max="38" width="3" style="42" customWidth="1"/>
    <col min="39" max="39" width="8.42578125" style="42" customWidth="1"/>
    <col min="40" max="16384" width="9.140625" style="42"/>
  </cols>
  <sheetData>
    <row r="1" spans="1:39" ht="15" hidden="1" x14ac:dyDescent="0.25">
      <c r="A1" s="101"/>
      <c r="AE1" s="69" t="s">
        <v>0</v>
      </c>
      <c r="AF1" s="69" t="s">
        <v>1</v>
      </c>
      <c r="AG1" s="69" t="s">
        <v>2</v>
      </c>
      <c r="AH1" s="69" t="s">
        <v>3</v>
      </c>
      <c r="AI1" s="70" t="s">
        <v>4</v>
      </c>
      <c r="AJ1" s="71" t="s">
        <v>5</v>
      </c>
      <c r="AK1" s="71" t="s">
        <v>6</v>
      </c>
      <c r="AL1" s="71"/>
      <c r="AM1" s="72"/>
    </row>
    <row r="2" spans="1:39" ht="15" hidden="1" x14ac:dyDescent="0.25">
      <c r="A2" s="90"/>
      <c r="AE2" s="73" t="s">
        <v>7</v>
      </c>
      <c r="AF2" s="73" t="str">
        <f>A18</f>
        <v>E</v>
      </c>
      <c r="AG2" s="74" t="str">
        <f>B18</f>
        <v>Great Baddow</v>
      </c>
      <c r="AH2" s="75">
        <f>SUM(C19:D24)</f>
        <v>114.301</v>
      </c>
      <c r="AI2" s="76">
        <f>C27</f>
        <v>114.30099999999999</v>
      </c>
      <c r="AJ2" s="77">
        <f>IF(AI2=0,13,RANK(AI2,AI$2:AI$14,0))</f>
        <v>5</v>
      </c>
      <c r="AK2" s="78" t="str">
        <f>VLOOKUP(AJ2,AL$2:AM$14,2)</f>
        <v>5th</v>
      </c>
      <c r="AL2" s="79">
        <v>1</v>
      </c>
      <c r="AM2" s="80" t="s">
        <v>8</v>
      </c>
    </row>
    <row r="3" spans="1:39" ht="15" hidden="1" x14ac:dyDescent="0.25">
      <c r="A3" s="90"/>
      <c r="AE3" s="73" t="s">
        <v>9</v>
      </c>
      <c r="AF3" s="73" t="str">
        <f>K18</f>
        <v>EM</v>
      </c>
      <c r="AG3" s="74" t="str">
        <f>L18</f>
        <v>Catmose College</v>
      </c>
      <c r="AH3" s="75">
        <f>SUM(M19:N24)</f>
        <v>166.60199999999998</v>
      </c>
      <c r="AI3" s="76">
        <f>M27</f>
        <v>121.568</v>
      </c>
      <c r="AJ3" s="77">
        <f t="shared" ref="AJ3:AJ14" si="0">IF(AI3=0,13,RANK(AI3,AI$2:AI$14,0))</f>
        <v>1</v>
      </c>
      <c r="AK3" s="78" t="str">
        <f t="shared" ref="AK3:AK14" si="1">VLOOKUP(AJ3,AL$2:AM$14,2)</f>
        <v>First</v>
      </c>
      <c r="AL3" s="79">
        <v>2</v>
      </c>
      <c r="AM3" s="80" t="s">
        <v>10</v>
      </c>
    </row>
    <row r="4" spans="1:39" ht="15" hidden="1" x14ac:dyDescent="0.25">
      <c r="A4" s="90"/>
      <c r="AE4" s="73" t="s">
        <v>11</v>
      </c>
      <c r="AF4" s="73" t="str">
        <f>U18</f>
        <v>L</v>
      </c>
      <c r="AG4" s="74" t="str">
        <f>V18</f>
        <v>Grey Court</v>
      </c>
      <c r="AH4" s="75">
        <f>SUM(W19:W24)</f>
        <v>72.234000000000009</v>
      </c>
      <c r="AI4" s="76">
        <f>W27</f>
        <v>118.134</v>
      </c>
      <c r="AJ4" s="77">
        <f t="shared" si="0"/>
        <v>3</v>
      </c>
      <c r="AK4" s="78" t="str">
        <f t="shared" si="1"/>
        <v>Third</v>
      </c>
      <c r="AL4" s="79">
        <v>3</v>
      </c>
      <c r="AM4" s="80" t="s">
        <v>12</v>
      </c>
    </row>
    <row r="5" spans="1:39" ht="15" hidden="1" x14ac:dyDescent="0.25">
      <c r="A5" s="90"/>
      <c r="AE5" s="73" t="s">
        <v>13</v>
      </c>
      <c r="AF5" s="73" t="str">
        <f>A29</f>
        <v>N</v>
      </c>
      <c r="AG5" s="74" t="str">
        <f>B29</f>
        <v>Royal Grammar</v>
      </c>
      <c r="AH5" s="75">
        <f>SUM(C30:D35)</f>
        <v>143.369</v>
      </c>
      <c r="AI5" s="76">
        <f>C38</f>
        <v>114.7</v>
      </c>
      <c r="AJ5" s="77">
        <f t="shared" si="0"/>
        <v>4</v>
      </c>
      <c r="AK5" s="78" t="str">
        <f t="shared" si="1"/>
        <v>4th</v>
      </c>
      <c r="AL5" s="79">
        <v>4</v>
      </c>
      <c r="AM5" s="81" t="s">
        <v>14</v>
      </c>
    </row>
    <row r="6" spans="1:39" ht="15" hidden="1" x14ac:dyDescent="0.25">
      <c r="A6" s="90"/>
      <c r="AE6" s="73" t="s">
        <v>15</v>
      </c>
      <c r="AF6" s="73" t="str">
        <f>K29</f>
        <v>NI</v>
      </c>
      <c r="AG6" s="74">
        <f>L29</f>
        <v>0</v>
      </c>
      <c r="AH6" s="75">
        <f>SUM(M30:N35)</f>
        <v>0</v>
      </c>
      <c r="AI6" s="76">
        <f>M38</f>
        <v>0</v>
      </c>
      <c r="AJ6" s="77">
        <f t="shared" si="0"/>
        <v>13</v>
      </c>
      <c r="AK6" s="78" t="str">
        <f t="shared" si="1"/>
        <v>13th</v>
      </c>
      <c r="AL6" s="79">
        <v>5</v>
      </c>
      <c r="AM6" s="81" t="s">
        <v>16</v>
      </c>
    </row>
    <row r="7" spans="1:39" ht="15" hidden="1" x14ac:dyDescent="0.25">
      <c r="A7" s="90"/>
      <c r="AE7" s="73" t="s">
        <v>17</v>
      </c>
      <c r="AF7" s="73" t="str">
        <f>U29</f>
        <v>NW</v>
      </c>
      <c r="AG7" s="74">
        <f>V29</f>
        <v>0</v>
      </c>
      <c r="AH7" s="75">
        <f>SUM(W30:W35)</f>
        <v>0</v>
      </c>
      <c r="AI7" s="76">
        <f>W38</f>
        <v>0</v>
      </c>
      <c r="AJ7" s="77">
        <f t="shared" si="0"/>
        <v>13</v>
      </c>
      <c r="AK7" s="78" t="str">
        <f t="shared" si="1"/>
        <v>13th</v>
      </c>
      <c r="AL7" s="79">
        <v>6</v>
      </c>
      <c r="AM7" s="81" t="s">
        <v>18</v>
      </c>
    </row>
    <row r="8" spans="1:39" ht="15" hidden="1" x14ac:dyDescent="0.25">
      <c r="A8" s="90"/>
      <c r="AE8" s="73" t="s">
        <v>19</v>
      </c>
      <c r="AF8" s="73" t="str">
        <f>A40</f>
        <v>Sc</v>
      </c>
      <c r="AG8" s="74">
        <f>B40</f>
        <v>0</v>
      </c>
      <c r="AH8" s="75">
        <f>SUM(C41:D46)</f>
        <v>0</v>
      </c>
      <c r="AI8" s="76">
        <f>C49</f>
        <v>0</v>
      </c>
      <c r="AJ8" s="77">
        <f t="shared" si="0"/>
        <v>13</v>
      </c>
      <c r="AK8" s="78" t="str">
        <f t="shared" si="1"/>
        <v>13th</v>
      </c>
      <c r="AL8" s="79">
        <v>7</v>
      </c>
      <c r="AM8" s="81" t="s">
        <v>20</v>
      </c>
    </row>
    <row r="9" spans="1:39" ht="15" hidden="1" x14ac:dyDescent="0.25">
      <c r="A9" s="90"/>
      <c r="AE9" s="73" t="s">
        <v>21</v>
      </c>
      <c r="AF9" s="73" t="str">
        <f>K40</f>
        <v>S</v>
      </c>
      <c r="AG9" s="74">
        <f>L40</f>
        <v>0</v>
      </c>
      <c r="AH9" s="75">
        <f>SUM(M41:N46)</f>
        <v>0</v>
      </c>
      <c r="AI9" s="76">
        <f>M49</f>
        <v>0</v>
      </c>
      <c r="AJ9" s="77">
        <f t="shared" si="0"/>
        <v>13</v>
      </c>
      <c r="AK9" s="78" t="str">
        <f t="shared" si="1"/>
        <v>13th</v>
      </c>
      <c r="AL9" s="79">
        <v>8</v>
      </c>
      <c r="AM9" s="81" t="s">
        <v>22</v>
      </c>
    </row>
    <row r="10" spans="1:39" ht="15" hidden="1" x14ac:dyDescent="0.25">
      <c r="A10" s="90"/>
      <c r="AE10" s="73" t="s">
        <v>23</v>
      </c>
      <c r="AF10" s="73" t="str">
        <f>U40</f>
        <v>SE</v>
      </c>
      <c r="AG10" s="74" t="str">
        <f>V40</f>
        <v>St John's</v>
      </c>
      <c r="AH10" s="75">
        <f>SUM(W41:W46)</f>
        <v>66.869</v>
      </c>
      <c r="AI10" s="76">
        <f>W49</f>
        <v>112.685</v>
      </c>
      <c r="AJ10" s="77">
        <f t="shared" si="0"/>
        <v>8</v>
      </c>
      <c r="AK10" s="78" t="str">
        <f t="shared" si="1"/>
        <v>8th</v>
      </c>
      <c r="AL10" s="79">
        <v>9</v>
      </c>
      <c r="AM10" s="81" t="s">
        <v>24</v>
      </c>
    </row>
    <row r="11" spans="1:39" ht="15" hidden="1" x14ac:dyDescent="0.25">
      <c r="A11" s="90"/>
      <c r="AE11" s="73" t="s">
        <v>25</v>
      </c>
      <c r="AF11" s="73" t="str">
        <f>A51</f>
        <v>SW</v>
      </c>
      <c r="AG11" s="74" t="str">
        <f>B51</f>
        <v>Ivybridge</v>
      </c>
      <c r="AH11" s="75">
        <f>SUM(C52:D57)</f>
        <v>149.285</v>
      </c>
      <c r="AI11" s="76">
        <f>C60</f>
        <v>120.218</v>
      </c>
      <c r="AJ11" s="77">
        <f t="shared" si="0"/>
        <v>2</v>
      </c>
      <c r="AK11" s="78" t="str">
        <f t="shared" si="1"/>
        <v>Second</v>
      </c>
      <c r="AL11" s="79">
        <v>10</v>
      </c>
      <c r="AM11" s="81" t="s">
        <v>26</v>
      </c>
    </row>
    <row r="12" spans="1:39" ht="15" hidden="1" x14ac:dyDescent="0.25">
      <c r="A12" s="90"/>
      <c r="AE12" s="73" t="s">
        <v>27</v>
      </c>
      <c r="AF12" s="73" t="str">
        <f>K51</f>
        <v>W</v>
      </c>
      <c r="AG12" s="74" t="str">
        <f>L51</f>
        <v>St Teilo's</v>
      </c>
      <c r="AH12" s="75">
        <f>SUM(M52:N57)</f>
        <v>142.102</v>
      </c>
      <c r="AI12" s="76">
        <f>M60</f>
        <v>114.05199999999999</v>
      </c>
      <c r="AJ12" s="77">
        <f t="shared" si="0"/>
        <v>6</v>
      </c>
      <c r="AK12" s="78" t="str">
        <f t="shared" si="1"/>
        <v>6th</v>
      </c>
      <c r="AL12" s="79">
        <v>11</v>
      </c>
      <c r="AM12" s="81" t="s">
        <v>28</v>
      </c>
    </row>
    <row r="13" spans="1:39" ht="15" hidden="1" x14ac:dyDescent="0.25">
      <c r="A13" s="90"/>
      <c r="AE13" s="73" t="s">
        <v>29</v>
      </c>
      <c r="AF13" s="73" t="str">
        <f>U51</f>
        <v>WM</v>
      </c>
      <c r="AG13" s="74" t="str">
        <f>V51</f>
        <v>St Edmunds</v>
      </c>
      <c r="AH13" s="75">
        <f>SUM(W52:W57)</f>
        <v>68.902000000000001</v>
      </c>
      <c r="AI13" s="76">
        <f>W60</f>
        <v>113.81800000000001</v>
      </c>
      <c r="AJ13" s="77">
        <f t="shared" si="0"/>
        <v>7</v>
      </c>
      <c r="AK13" s="78" t="str">
        <f t="shared" si="1"/>
        <v>7th</v>
      </c>
      <c r="AL13" s="79">
        <v>12</v>
      </c>
      <c r="AM13" s="81" t="s">
        <v>30</v>
      </c>
    </row>
    <row r="14" spans="1:39" ht="15" hidden="1" x14ac:dyDescent="0.25">
      <c r="A14" s="90"/>
      <c r="AE14" s="73" t="s">
        <v>31</v>
      </c>
      <c r="AF14" s="73" t="str">
        <f>A62</f>
        <v>Y</v>
      </c>
      <c r="AG14" s="74">
        <f>B62</f>
        <v>0</v>
      </c>
      <c r="AH14" s="75">
        <f>SUM(C63:D68)</f>
        <v>0</v>
      </c>
      <c r="AI14" s="76">
        <f>C71</f>
        <v>0</v>
      </c>
      <c r="AJ14" s="77">
        <f t="shared" si="0"/>
        <v>13</v>
      </c>
      <c r="AK14" s="78" t="str">
        <f t="shared" si="1"/>
        <v>13th</v>
      </c>
      <c r="AL14" s="79">
        <v>13</v>
      </c>
      <c r="AM14" s="81" t="s">
        <v>32</v>
      </c>
    </row>
    <row r="15" spans="1:39" hidden="1" x14ac:dyDescent="0.2"/>
    <row r="16" spans="1:39" ht="15" x14ac:dyDescent="0.25">
      <c r="B16" s="102" t="s">
        <v>536</v>
      </c>
    </row>
    <row r="18" spans="1:29" ht="15" x14ac:dyDescent="0.25">
      <c r="A18" s="52" t="s">
        <v>7</v>
      </c>
      <c r="B18" s="107" t="s">
        <v>238</v>
      </c>
      <c r="C18" s="111" t="s">
        <v>35</v>
      </c>
      <c r="D18" s="111" t="s">
        <v>36</v>
      </c>
      <c r="E18" s="103" t="s">
        <v>164</v>
      </c>
      <c r="F18" s="82" t="s">
        <v>165</v>
      </c>
      <c r="G18" s="82"/>
      <c r="H18" s="82" t="s">
        <v>166</v>
      </c>
      <c r="I18" s="82"/>
      <c r="K18" s="52" t="s">
        <v>9</v>
      </c>
      <c r="L18" s="107" t="s">
        <v>537</v>
      </c>
      <c r="M18" s="111" t="s">
        <v>35</v>
      </c>
      <c r="N18" s="111" t="s">
        <v>36</v>
      </c>
      <c r="O18" s="103" t="s">
        <v>164</v>
      </c>
      <c r="P18" s="82" t="s">
        <v>165</v>
      </c>
      <c r="Q18" s="82"/>
      <c r="R18" s="82" t="s">
        <v>166</v>
      </c>
      <c r="S18" s="82"/>
      <c r="T18" s="104"/>
      <c r="U18" s="52" t="s">
        <v>11</v>
      </c>
      <c r="V18" s="107" t="s">
        <v>360</v>
      </c>
      <c r="W18" s="111" t="s">
        <v>35</v>
      </c>
      <c r="X18" s="111" t="s">
        <v>36</v>
      </c>
      <c r="Y18" s="103" t="s">
        <v>164</v>
      </c>
      <c r="Z18" s="82" t="s">
        <v>165</v>
      </c>
      <c r="AA18" s="82"/>
      <c r="AB18" s="82" t="s">
        <v>166</v>
      </c>
      <c r="AC18" s="82"/>
    </row>
    <row r="19" spans="1:29" s="84" customFormat="1" x14ac:dyDescent="0.2">
      <c r="A19" s="53">
        <v>901</v>
      </c>
      <c r="B19" s="108" t="s">
        <v>538</v>
      </c>
      <c r="C19" s="109">
        <v>13.6</v>
      </c>
      <c r="D19" s="109">
        <v>15.75</v>
      </c>
      <c r="E19" s="154" t="s">
        <v>169</v>
      </c>
      <c r="F19" s="83">
        <f t="shared" ref="F19:F24" si="2">IF(E19="B",C19)</f>
        <v>13.6</v>
      </c>
      <c r="G19" s="84" t="b">
        <f t="shared" ref="G19:G24" si="3">IF(E19="G",C19)</f>
        <v>0</v>
      </c>
      <c r="H19" s="83">
        <f t="shared" ref="H19:H24" si="4">IF(E19="B",D19)</f>
        <v>15.75</v>
      </c>
      <c r="I19" s="83" t="b">
        <f t="shared" ref="I19:I24" si="5">IF(E19="G",D19)</f>
        <v>0</v>
      </c>
      <c r="K19" s="53">
        <v>908</v>
      </c>
      <c r="L19" s="108" t="s">
        <v>539</v>
      </c>
      <c r="M19" s="109">
        <v>14.867000000000001</v>
      </c>
      <c r="N19" s="109">
        <v>15.95</v>
      </c>
      <c r="O19" s="154" t="s">
        <v>169</v>
      </c>
      <c r="P19" s="83">
        <f t="shared" ref="P19:P24" si="6">IF(O19="B",M19)</f>
        <v>14.867000000000001</v>
      </c>
      <c r="Q19" s="84" t="b">
        <f t="shared" ref="Q19:Q24" si="7">IF(O19="G",M19)</f>
        <v>0</v>
      </c>
      <c r="R19" s="83">
        <f t="shared" ref="R19:R24" si="8">IF(O19="B",N19)</f>
        <v>15.95</v>
      </c>
      <c r="S19" s="83" t="b">
        <f t="shared" ref="S19:S24" si="9">IF(O19="G",N19)</f>
        <v>0</v>
      </c>
      <c r="U19" s="53">
        <v>915</v>
      </c>
      <c r="V19" s="108" t="s">
        <v>540</v>
      </c>
      <c r="W19" s="109">
        <v>13.967000000000001</v>
      </c>
      <c r="X19" s="109">
        <v>15.1</v>
      </c>
      <c r="Y19" s="154" t="s">
        <v>169</v>
      </c>
      <c r="Z19" s="83">
        <f t="shared" ref="Z19:Z24" si="10">IF(Y19="B",W19)</f>
        <v>13.967000000000001</v>
      </c>
      <c r="AA19" s="84" t="b">
        <f t="shared" ref="AA19:AA24" si="11">IF(Y19="G",W19)</f>
        <v>0</v>
      </c>
      <c r="AB19" s="83">
        <f t="shared" ref="AB19:AB24" si="12">IF(Y19="B",X19)</f>
        <v>15.1</v>
      </c>
      <c r="AC19" s="83" t="b">
        <f t="shared" ref="AC19:AC24" si="13">IF(Y19="G",X19)</f>
        <v>0</v>
      </c>
    </row>
    <row r="20" spans="1:29" s="84" customFormat="1" x14ac:dyDescent="0.2">
      <c r="A20" s="54">
        <f>A19+1</f>
        <v>902</v>
      </c>
      <c r="B20" s="98" t="s">
        <v>629</v>
      </c>
      <c r="C20" s="109">
        <v>11.766999999999999</v>
      </c>
      <c r="D20" s="109">
        <v>14.45</v>
      </c>
      <c r="E20" s="157" t="s">
        <v>169</v>
      </c>
      <c r="F20" s="83">
        <f t="shared" si="2"/>
        <v>11.766999999999999</v>
      </c>
      <c r="G20" s="83" t="b">
        <f t="shared" si="3"/>
        <v>0</v>
      </c>
      <c r="H20" s="83">
        <f t="shared" si="4"/>
        <v>14.45</v>
      </c>
      <c r="I20" s="83" t="b">
        <f t="shared" si="5"/>
        <v>0</v>
      </c>
      <c r="K20" s="54">
        <f>K19+1</f>
        <v>909</v>
      </c>
      <c r="L20" s="98" t="s">
        <v>541</v>
      </c>
      <c r="M20" s="109">
        <v>14.467000000000001</v>
      </c>
      <c r="N20" s="109">
        <v>16</v>
      </c>
      <c r="O20" s="157" t="s">
        <v>169</v>
      </c>
      <c r="P20" s="83">
        <f t="shared" si="6"/>
        <v>14.467000000000001</v>
      </c>
      <c r="Q20" s="83" t="b">
        <f t="shared" si="7"/>
        <v>0</v>
      </c>
      <c r="R20" s="83">
        <f t="shared" si="8"/>
        <v>16</v>
      </c>
      <c r="S20" s="83" t="b">
        <f t="shared" si="9"/>
        <v>0</v>
      </c>
      <c r="U20" s="54">
        <f>U19+1</f>
        <v>916</v>
      </c>
      <c r="V20" s="98" t="s">
        <v>542</v>
      </c>
      <c r="W20" s="109">
        <v>14.3</v>
      </c>
      <c r="X20" s="109">
        <v>15.4</v>
      </c>
      <c r="Y20" s="157" t="s">
        <v>169</v>
      </c>
      <c r="Z20" s="83">
        <f t="shared" si="10"/>
        <v>14.3</v>
      </c>
      <c r="AA20" s="83" t="b">
        <f t="shared" si="11"/>
        <v>0</v>
      </c>
      <c r="AB20" s="83">
        <f t="shared" si="12"/>
        <v>15.4</v>
      </c>
      <c r="AC20" s="83" t="b">
        <f t="shared" si="13"/>
        <v>0</v>
      </c>
    </row>
    <row r="21" spans="1:29" s="84" customFormat="1" x14ac:dyDescent="0.2">
      <c r="A21" s="54">
        <f>A20+1</f>
        <v>903</v>
      </c>
      <c r="B21" s="98" t="s">
        <v>543</v>
      </c>
      <c r="C21" s="109">
        <v>13.8</v>
      </c>
      <c r="D21" s="109">
        <v>15.7</v>
      </c>
      <c r="E21" s="158" t="s">
        <v>176</v>
      </c>
      <c r="F21" s="83" t="b">
        <f t="shared" si="2"/>
        <v>0</v>
      </c>
      <c r="G21" s="83">
        <f t="shared" si="3"/>
        <v>13.8</v>
      </c>
      <c r="H21" s="83" t="b">
        <f t="shared" si="4"/>
        <v>0</v>
      </c>
      <c r="I21" s="83">
        <f t="shared" si="5"/>
        <v>15.7</v>
      </c>
      <c r="K21" s="54">
        <f>K20+1</f>
        <v>910</v>
      </c>
      <c r="L21" s="98" t="s">
        <v>544</v>
      </c>
      <c r="M21" s="109">
        <v>14.634</v>
      </c>
      <c r="N21" s="109">
        <v>15.6</v>
      </c>
      <c r="O21" s="158" t="s">
        <v>176</v>
      </c>
      <c r="P21" s="83" t="b">
        <f t="shared" si="6"/>
        <v>0</v>
      </c>
      <c r="Q21" s="83">
        <f t="shared" si="7"/>
        <v>14.634</v>
      </c>
      <c r="R21" s="83" t="b">
        <f t="shared" si="8"/>
        <v>0</v>
      </c>
      <c r="S21" s="83">
        <f t="shared" si="9"/>
        <v>15.6</v>
      </c>
      <c r="U21" s="54">
        <f>U20+1</f>
        <v>917</v>
      </c>
      <c r="V21" s="98" t="s">
        <v>545</v>
      </c>
      <c r="W21" s="109">
        <v>0</v>
      </c>
      <c r="X21" s="109">
        <v>0</v>
      </c>
      <c r="Y21" s="158" t="s">
        <v>176</v>
      </c>
      <c r="Z21" s="83" t="b">
        <f t="shared" si="10"/>
        <v>0</v>
      </c>
      <c r="AA21" s="83">
        <f t="shared" si="11"/>
        <v>0</v>
      </c>
      <c r="AB21" s="83" t="b">
        <f t="shared" si="12"/>
        <v>0</v>
      </c>
      <c r="AC21" s="83">
        <f t="shared" si="13"/>
        <v>0</v>
      </c>
    </row>
    <row r="22" spans="1:29" s="84" customFormat="1" x14ac:dyDescent="0.2">
      <c r="A22" s="54">
        <f>A21+1</f>
        <v>904</v>
      </c>
      <c r="B22" s="98" t="s">
        <v>546</v>
      </c>
      <c r="C22" s="109">
        <v>13.734</v>
      </c>
      <c r="D22" s="109">
        <v>15.5</v>
      </c>
      <c r="E22" s="158" t="s">
        <v>176</v>
      </c>
      <c r="F22" s="83" t="b">
        <f t="shared" si="2"/>
        <v>0</v>
      </c>
      <c r="G22" s="83">
        <f t="shared" si="3"/>
        <v>13.734</v>
      </c>
      <c r="H22" s="83" t="b">
        <f t="shared" si="4"/>
        <v>0</v>
      </c>
      <c r="I22" s="83">
        <f t="shared" si="5"/>
        <v>15.5</v>
      </c>
      <c r="K22" s="54">
        <f>K21+1</f>
        <v>911</v>
      </c>
      <c r="L22" s="98" t="s">
        <v>547</v>
      </c>
      <c r="M22" s="109">
        <v>14.2</v>
      </c>
      <c r="N22" s="109">
        <v>15.6</v>
      </c>
      <c r="O22" s="158" t="s">
        <v>176</v>
      </c>
      <c r="P22" s="83" t="b">
        <f t="shared" si="6"/>
        <v>0</v>
      </c>
      <c r="Q22" s="83">
        <f t="shared" si="7"/>
        <v>14.2</v>
      </c>
      <c r="R22" s="83" t="b">
        <f t="shared" si="8"/>
        <v>0</v>
      </c>
      <c r="S22" s="83">
        <f t="shared" si="9"/>
        <v>15.6</v>
      </c>
      <c r="U22" s="54">
        <f>U21+1</f>
        <v>918</v>
      </c>
      <c r="V22" s="98" t="s">
        <v>548</v>
      </c>
      <c r="W22" s="109">
        <v>14.9</v>
      </c>
      <c r="X22" s="109">
        <v>15.05</v>
      </c>
      <c r="Y22" s="158" t="s">
        <v>176</v>
      </c>
      <c r="Z22" s="83" t="b">
        <f t="shared" si="10"/>
        <v>0</v>
      </c>
      <c r="AA22" s="83">
        <f t="shared" si="11"/>
        <v>14.9</v>
      </c>
      <c r="AB22" s="83" t="b">
        <f t="shared" si="12"/>
        <v>0</v>
      </c>
      <c r="AC22" s="83">
        <f t="shared" si="13"/>
        <v>15.05</v>
      </c>
    </row>
    <row r="23" spans="1:29" s="84" customFormat="1" x14ac:dyDescent="0.2">
      <c r="A23" s="54">
        <f>A22+1</f>
        <v>905</v>
      </c>
      <c r="B23" s="98"/>
      <c r="C23" s="109">
        <v>0</v>
      </c>
      <c r="D23" s="109"/>
      <c r="E23" s="158"/>
      <c r="F23" s="83" t="b">
        <f t="shared" si="2"/>
        <v>0</v>
      </c>
      <c r="G23" s="83" t="b">
        <f t="shared" si="3"/>
        <v>0</v>
      </c>
      <c r="H23" s="83" t="b">
        <f t="shared" si="4"/>
        <v>0</v>
      </c>
      <c r="I23" s="83" t="b">
        <f t="shared" si="5"/>
        <v>0</v>
      </c>
      <c r="K23" s="54">
        <f>K22+1</f>
        <v>912</v>
      </c>
      <c r="L23" s="98" t="s">
        <v>549</v>
      </c>
      <c r="M23" s="109">
        <v>13.834</v>
      </c>
      <c r="N23" s="109">
        <v>15.85</v>
      </c>
      <c r="O23" s="158" t="s">
        <v>176</v>
      </c>
      <c r="P23" s="83" t="b">
        <f t="shared" si="6"/>
        <v>0</v>
      </c>
      <c r="Q23" s="83">
        <f t="shared" si="7"/>
        <v>13.834</v>
      </c>
      <c r="R23" s="83" t="b">
        <f t="shared" si="8"/>
        <v>0</v>
      </c>
      <c r="S23" s="83">
        <f t="shared" si="9"/>
        <v>15.85</v>
      </c>
      <c r="U23" s="54">
        <f>U22+1</f>
        <v>919</v>
      </c>
      <c r="V23" s="98" t="s">
        <v>550</v>
      </c>
      <c r="W23" s="109">
        <v>14.567</v>
      </c>
      <c r="X23" s="109">
        <v>14.35</v>
      </c>
      <c r="Y23" s="158" t="s">
        <v>176</v>
      </c>
      <c r="Z23" s="83" t="b">
        <f t="shared" si="10"/>
        <v>0</v>
      </c>
      <c r="AA23" s="83">
        <f t="shared" si="11"/>
        <v>14.567</v>
      </c>
      <c r="AB23" s="83" t="b">
        <f t="shared" si="12"/>
        <v>0</v>
      </c>
      <c r="AC23" s="83">
        <f t="shared" si="13"/>
        <v>14.35</v>
      </c>
    </row>
    <row r="24" spans="1:29" s="84" customFormat="1" x14ac:dyDescent="0.2">
      <c r="A24" s="54">
        <v>907</v>
      </c>
      <c r="B24" s="98"/>
      <c r="C24" s="109">
        <v>0</v>
      </c>
      <c r="D24" s="109">
        <v>0</v>
      </c>
      <c r="E24" s="158"/>
      <c r="F24" s="83" t="b">
        <f t="shared" si="2"/>
        <v>0</v>
      </c>
      <c r="G24" s="83" t="b">
        <f t="shared" si="3"/>
        <v>0</v>
      </c>
      <c r="H24" s="83" t="b">
        <f t="shared" si="4"/>
        <v>0</v>
      </c>
      <c r="I24" s="83" t="b">
        <f t="shared" si="5"/>
        <v>0</v>
      </c>
      <c r="K24" s="54">
        <f>K23+1</f>
        <v>913</v>
      </c>
      <c r="L24" s="98"/>
      <c r="M24" s="109">
        <v>0</v>
      </c>
      <c r="N24" s="109">
        <v>15.6</v>
      </c>
      <c r="O24" s="158"/>
      <c r="P24" s="83" t="b">
        <f t="shared" si="6"/>
        <v>0</v>
      </c>
      <c r="Q24" s="83" t="b">
        <f t="shared" si="7"/>
        <v>0</v>
      </c>
      <c r="R24" s="83" t="b">
        <f t="shared" si="8"/>
        <v>0</v>
      </c>
      <c r="S24" s="83" t="b">
        <f t="shared" si="9"/>
        <v>0</v>
      </c>
      <c r="U24" s="54">
        <f>U23+1</f>
        <v>920</v>
      </c>
      <c r="V24" s="98" t="s">
        <v>551</v>
      </c>
      <c r="W24" s="109">
        <v>14.5</v>
      </c>
      <c r="X24" s="109">
        <v>14.85</v>
      </c>
      <c r="Y24" s="158" t="s">
        <v>176</v>
      </c>
      <c r="Z24" s="83" t="b">
        <f t="shared" si="10"/>
        <v>0</v>
      </c>
      <c r="AA24" s="83">
        <f t="shared" si="11"/>
        <v>14.5</v>
      </c>
      <c r="AB24" s="83" t="b">
        <f t="shared" si="12"/>
        <v>0</v>
      </c>
      <c r="AC24" s="83">
        <f t="shared" si="13"/>
        <v>14.85</v>
      </c>
    </row>
    <row r="25" spans="1:29" s="84" customFormat="1" x14ac:dyDescent="0.2">
      <c r="A25" s="55"/>
      <c r="B25" s="99"/>
      <c r="C25" s="50"/>
      <c r="D25" s="50"/>
      <c r="E25" s="106"/>
      <c r="F25" s="84">
        <f>COUNTIF(E19:E24,"B")</f>
        <v>2</v>
      </c>
      <c r="G25" s="84">
        <f>COUNTIF(E19:E24,"G")</f>
        <v>2</v>
      </c>
      <c r="H25" s="84">
        <f>COUNTIF(E19:E24,"B")</f>
        <v>2</v>
      </c>
      <c r="I25" s="84">
        <f>COUNTIF(E19:E24,"G")</f>
        <v>2</v>
      </c>
      <c r="K25" s="55" t="s">
        <v>552</v>
      </c>
      <c r="L25" s="99"/>
      <c r="M25" s="50"/>
      <c r="N25" s="50"/>
      <c r="O25" s="106"/>
      <c r="P25" s="84">
        <f>COUNTIF(O19:O24,"B")</f>
        <v>2</v>
      </c>
      <c r="Q25" s="84">
        <f>COUNTIF(O19:O24,"G")</f>
        <v>3</v>
      </c>
      <c r="R25" s="84">
        <f>COUNTIF(O19:O24,"B")</f>
        <v>2</v>
      </c>
      <c r="S25" s="84">
        <f>COUNTIF(O19:O24,"G")</f>
        <v>3</v>
      </c>
      <c r="U25" s="55" t="s">
        <v>553</v>
      </c>
      <c r="V25" s="99"/>
      <c r="W25" s="50"/>
      <c r="X25" s="50"/>
      <c r="Y25" s="106"/>
      <c r="Z25" s="84">
        <f>COUNTIF(Y19:Y24,"B")</f>
        <v>2</v>
      </c>
      <c r="AA25" s="84">
        <f>COUNTIF(Y19:Y24,"G")</f>
        <v>4</v>
      </c>
      <c r="AB25" s="84">
        <f>COUNTIF(Y19:Y24,"B")</f>
        <v>2</v>
      </c>
      <c r="AC25" s="84">
        <f>COUNTIF(Y19:Y24,"G")</f>
        <v>4</v>
      </c>
    </row>
    <row r="26" spans="1:29" x14ac:dyDescent="0.2">
      <c r="B26" s="87" t="s">
        <v>57</v>
      </c>
      <c r="C26" s="44">
        <f>F26+G26</f>
        <v>52.900999999999996</v>
      </c>
      <c r="D26" s="44">
        <f>H26+I26</f>
        <v>61.4</v>
      </c>
      <c r="F26" s="83">
        <f>IF(F25=2,SUM(F19:F24),IF(F25=3,SUM(F19:F24)-SMALL(F19:F24,1),IF(F25=4,SUM(F19:F24)-SMALL(F19:F24,1)-SMALL(F19:F24,2))))</f>
        <v>25.366999999999997</v>
      </c>
      <c r="G26" s="83">
        <f>IF(G25=2,SUM(G19:G24),IF(G25=3,SUM(G19:G24)-SMALL(G19:G24,1),IF(G25=4,SUM(G19:G24)-SMALL(G19:G24,1)-SMALL(G19:G24,2))))</f>
        <v>27.533999999999999</v>
      </c>
      <c r="H26" s="83">
        <f>IF(H25=2,SUM(H19:H24),IF(H25=3,SUM(H19:H24)-SMALL(H19:H24,1),IF(H25=4,SUM(H19:H24)-SMALL(H19:H24,1)-SMALL(H19:H24,2))))</f>
        <v>30.2</v>
      </c>
      <c r="I26" s="83">
        <f>IF(I25=2,SUM(I19:I24),IF(I25=3,SUM(I19:I24)-SMALL(I19:I24,1),IF(I25=4,SUM(I19:I24)-SMALL(I19:I24,1)-SMALL(I19:I24,2))))</f>
        <v>31.2</v>
      </c>
      <c r="L26" s="87" t="s">
        <v>57</v>
      </c>
      <c r="M26" s="44">
        <f>P26+Q26</f>
        <v>58.168000000000006</v>
      </c>
      <c r="N26" s="44">
        <f>R26+S26</f>
        <v>63.399999999999991</v>
      </c>
      <c r="O26" s="88"/>
      <c r="P26" s="83">
        <f>IF(P25=2,SUM(P19:P24),IF(P25=3,SUM(P19:P24)-SMALL(P19:P24,1),IF(P25=4,SUM(P19:P24)-SMALL(P19:P24,1)-SMALL(P19:P24,2))))</f>
        <v>29.334000000000003</v>
      </c>
      <c r="Q26" s="83">
        <f>IF(Q25=2,SUM(Q19:Q24),IF(Q25=3,SUM(Q19:Q24)-SMALL(Q19:Q24,1),IF(Q25=4,SUM(Q19:Q24)-SMALL(Q19:Q24,1)-SMALL(Q19:Q24,2))))</f>
        <v>28.834</v>
      </c>
      <c r="R26" s="83">
        <f>IF(R25=2,SUM(R19:R24),IF(R25=3,SUM(R19:R24)-SMALL(R19:R24,1),IF(R25=4,SUM(R19:R24)-SMALL(R19:R24,1)-SMALL(R19:R24,2))))</f>
        <v>31.95</v>
      </c>
      <c r="S26" s="83">
        <f>IF(S25=2,SUM(S19:S24),IF(S25=3,SUM(S19:S24)-SMALL(S19:S24,1),IF(S25=4,SUM(S19:S24)-SMALL(S19:S24,1)-SMALL(S19:S24,2))))</f>
        <v>31.449999999999996</v>
      </c>
      <c r="V26" s="87" t="s">
        <v>57</v>
      </c>
      <c r="W26" s="44">
        <f>Z26+AA26</f>
        <v>57.734000000000002</v>
      </c>
      <c r="X26" s="44">
        <f>AB26+AC26</f>
        <v>60.4</v>
      </c>
      <c r="Y26" s="88"/>
      <c r="Z26" s="83">
        <f>IF(Z25=2,SUM(Z19:Z24),IF(Z25=3,SUM(Z19:Z24)-SMALL(Z19:Z24,1),IF(Z25=4,SUM(Z19:Z24)-SMALL(Z19:Z24,1)-SMALL(Z19:Z24,2))))</f>
        <v>28.267000000000003</v>
      </c>
      <c r="AA26" s="83">
        <f>IF(AA25=2,SUM(AA19:AA24),IF(AA25=3,SUM(AA19:AA24)-SMALL(AA19:AA24,1),IF(AA25=4,SUM(AA19:AA24)-SMALL(AA19:AA24,1)-SMALL(AA19:AA24,2))))</f>
        <v>29.466999999999999</v>
      </c>
      <c r="AB26" s="83">
        <f>IF(AB25=2,SUM(AB19:AB24),IF(AB25=3,SUM(AB19:AB24)-SMALL(AB19:AB24,1),IF(AB25=4,SUM(AB19:AB24)-SMALL(AB19:AB24,1)-SMALL(AB19:AB24,2))))</f>
        <v>30.5</v>
      </c>
      <c r="AC26" s="83">
        <f>IF(AC25=2,SUM(AC19:AC24),IF(AC25=3,SUM(AC19:AC24)-SMALL(AC19:AC24,1),IF(AC25=4,SUM(AC19:AC24)-SMALL(AC19:AC24,1)-SMALL(AC19:AC24,2))))</f>
        <v>29.9</v>
      </c>
    </row>
    <row r="27" spans="1:29" ht="15.75" x14ac:dyDescent="0.25">
      <c r="B27" s="48" t="s">
        <v>58</v>
      </c>
      <c r="C27" s="49">
        <f>C26+D26</f>
        <v>114.30099999999999</v>
      </c>
      <c r="D27" s="95" t="str">
        <f>AK2</f>
        <v>5th</v>
      </c>
      <c r="L27" s="48" t="s">
        <v>58</v>
      </c>
      <c r="M27" s="49">
        <f>M26+N26</f>
        <v>121.568</v>
      </c>
      <c r="N27" s="95" t="str">
        <f>AK3</f>
        <v>First</v>
      </c>
      <c r="O27" s="85"/>
      <c r="P27" s="85"/>
      <c r="Q27" s="85"/>
      <c r="R27" s="85"/>
      <c r="V27" s="48" t="s">
        <v>58</v>
      </c>
      <c r="W27" s="49">
        <f>W26+X26</f>
        <v>118.134</v>
      </c>
      <c r="X27" s="95" t="str">
        <f>AK4</f>
        <v>Third</v>
      </c>
    </row>
    <row r="28" spans="1:29" x14ac:dyDescent="0.2">
      <c r="B28" s="86"/>
      <c r="L28" s="86"/>
      <c r="V28" s="86"/>
      <c r="AA28" s="86"/>
    </row>
    <row r="29" spans="1:29" ht="15" x14ac:dyDescent="0.25">
      <c r="A29" s="52" t="s">
        <v>13</v>
      </c>
      <c r="B29" s="107" t="s">
        <v>333</v>
      </c>
      <c r="C29" s="111" t="s">
        <v>35</v>
      </c>
      <c r="D29" s="111" t="s">
        <v>36</v>
      </c>
      <c r="E29" s="103" t="s">
        <v>164</v>
      </c>
      <c r="F29" s="82" t="s">
        <v>165</v>
      </c>
      <c r="G29" s="82"/>
      <c r="H29" s="82" t="s">
        <v>166</v>
      </c>
      <c r="I29" s="82"/>
      <c r="K29" s="52" t="s">
        <v>15</v>
      </c>
      <c r="L29" s="107"/>
      <c r="M29" s="111" t="s">
        <v>35</v>
      </c>
      <c r="N29" s="111" t="s">
        <v>36</v>
      </c>
      <c r="O29" s="103" t="s">
        <v>164</v>
      </c>
      <c r="P29" s="82" t="s">
        <v>165</v>
      </c>
      <c r="Q29" s="82"/>
      <c r="R29" s="82" t="s">
        <v>166</v>
      </c>
      <c r="S29" s="82"/>
      <c r="U29" s="52" t="s">
        <v>17</v>
      </c>
      <c r="V29" s="107"/>
      <c r="W29" s="111" t="s">
        <v>35</v>
      </c>
      <c r="X29" s="111" t="s">
        <v>36</v>
      </c>
      <c r="Y29" s="103" t="s">
        <v>164</v>
      </c>
      <c r="Z29" s="82" t="s">
        <v>165</v>
      </c>
      <c r="AA29" s="82"/>
      <c r="AB29" s="82" t="s">
        <v>166</v>
      </c>
      <c r="AC29" s="82"/>
    </row>
    <row r="30" spans="1:29" s="84" customFormat="1" x14ac:dyDescent="0.2">
      <c r="A30" s="53">
        <v>922</v>
      </c>
      <c r="B30" s="108" t="s">
        <v>554</v>
      </c>
      <c r="C30" s="109">
        <v>13.933999999999999</v>
      </c>
      <c r="D30" s="109">
        <v>15.1</v>
      </c>
      <c r="E30" s="154" t="s">
        <v>169</v>
      </c>
      <c r="F30" s="83">
        <f t="shared" ref="F30:F35" si="14">IF(E30="B",C30)</f>
        <v>13.933999999999999</v>
      </c>
      <c r="G30" s="84" t="b">
        <f t="shared" ref="G30:G35" si="15">IF(E30="G",C30)</f>
        <v>0</v>
      </c>
      <c r="H30" s="83">
        <f t="shared" ref="H30:H35" si="16">IF(E30="B",D30)</f>
        <v>15.1</v>
      </c>
      <c r="I30" s="83" t="b">
        <f t="shared" ref="I30:I35" si="17">IF(E30="G",D30)</f>
        <v>0</v>
      </c>
      <c r="K30" s="53">
        <v>929</v>
      </c>
      <c r="L30" s="108"/>
      <c r="M30" s="109">
        <v>0</v>
      </c>
      <c r="N30" s="109">
        <v>0</v>
      </c>
      <c r="O30" s="154"/>
      <c r="P30" s="83" t="b">
        <f t="shared" ref="P30:P35" si="18">IF(O30="B",M30)</f>
        <v>0</v>
      </c>
      <c r="Q30" s="84" t="b">
        <f t="shared" ref="Q30:Q35" si="19">IF(O30="G",M30)</f>
        <v>0</v>
      </c>
      <c r="R30" s="83" t="b">
        <f t="shared" ref="R30:R35" si="20">IF(O30="B",N30)</f>
        <v>0</v>
      </c>
      <c r="S30" s="83" t="b">
        <f t="shared" ref="S30:S35" si="21">IF(O30="G",N30)</f>
        <v>0</v>
      </c>
      <c r="U30" s="53">
        <v>936</v>
      </c>
      <c r="V30" s="108"/>
      <c r="W30" s="109">
        <v>0</v>
      </c>
      <c r="X30" s="109">
        <v>0</v>
      </c>
      <c r="Y30" s="154"/>
      <c r="Z30" s="83" t="b">
        <f t="shared" ref="Z30:Z35" si="22">IF(Y30="B",W30)</f>
        <v>0</v>
      </c>
      <c r="AA30" s="84" t="b">
        <f t="shared" ref="AA30:AA35" si="23">IF(Y30="G",W30)</f>
        <v>0</v>
      </c>
      <c r="AB30" s="83" t="b">
        <f t="shared" ref="AB30:AB35" si="24">IF(Y30="B",X30)</f>
        <v>0</v>
      </c>
      <c r="AC30" s="83" t="b">
        <f t="shared" ref="AC30:AC35" si="25">IF(Y30="G",X30)</f>
        <v>0</v>
      </c>
    </row>
    <row r="31" spans="1:29" s="84" customFormat="1" x14ac:dyDescent="0.2">
      <c r="A31" s="54">
        <f>A30+1</f>
        <v>923</v>
      </c>
      <c r="B31" s="98" t="s">
        <v>555</v>
      </c>
      <c r="C31" s="109">
        <v>0</v>
      </c>
      <c r="D31" s="109">
        <v>14.9</v>
      </c>
      <c r="E31" s="157" t="s">
        <v>169</v>
      </c>
      <c r="F31" s="83">
        <f t="shared" si="14"/>
        <v>0</v>
      </c>
      <c r="G31" s="83" t="b">
        <f t="shared" si="15"/>
        <v>0</v>
      </c>
      <c r="H31" s="83">
        <f t="shared" si="16"/>
        <v>14.9</v>
      </c>
      <c r="I31" s="83" t="b">
        <f t="shared" si="17"/>
        <v>0</v>
      </c>
      <c r="K31" s="54">
        <f>K30+1</f>
        <v>930</v>
      </c>
      <c r="L31" s="98"/>
      <c r="M31" s="109">
        <v>0</v>
      </c>
      <c r="N31" s="109">
        <v>0</v>
      </c>
      <c r="O31" s="157"/>
      <c r="P31" s="83" t="b">
        <f t="shared" si="18"/>
        <v>0</v>
      </c>
      <c r="Q31" s="83" t="b">
        <f t="shared" si="19"/>
        <v>0</v>
      </c>
      <c r="R31" s="83" t="b">
        <f t="shared" si="20"/>
        <v>0</v>
      </c>
      <c r="S31" s="83" t="b">
        <f t="shared" si="21"/>
        <v>0</v>
      </c>
      <c r="U31" s="54">
        <f>U30+1</f>
        <v>937</v>
      </c>
      <c r="V31" s="98"/>
      <c r="W31" s="109">
        <v>0</v>
      </c>
      <c r="X31" s="109">
        <v>0</v>
      </c>
      <c r="Y31" s="157"/>
      <c r="Z31" s="83" t="b">
        <f t="shared" si="22"/>
        <v>0</v>
      </c>
      <c r="AA31" s="83" t="b">
        <f t="shared" si="23"/>
        <v>0</v>
      </c>
      <c r="AB31" s="83" t="b">
        <f t="shared" si="24"/>
        <v>0</v>
      </c>
      <c r="AC31" s="83" t="b">
        <f t="shared" si="25"/>
        <v>0</v>
      </c>
    </row>
    <row r="32" spans="1:29" s="84" customFormat="1" x14ac:dyDescent="0.2">
      <c r="A32" s="54">
        <f>A31+1</f>
        <v>924</v>
      </c>
      <c r="B32" s="98" t="s">
        <v>556</v>
      </c>
      <c r="C32" s="109">
        <v>14.167</v>
      </c>
      <c r="D32" s="109">
        <v>0</v>
      </c>
      <c r="E32" s="158" t="s">
        <v>176</v>
      </c>
      <c r="F32" s="83" t="b">
        <f t="shared" si="14"/>
        <v>0</v>
      </c>
      <c r="G32" s="83">
        <f t="shared" si="15"/>
        <v>14.167</v>
      </c>
      <c r="H32" s="83" t="b">
        <f t="shared" si="16"/>
        <v>0</v>
      </c>
      <c r="I32" s="83">
        <f t="shared" si="17"/>
        <v>0</v>
      </c>
      <c r="K32" s="54">
        <f>K31+1</f>
        <v>931</v>
      </c>
      <c r="L32" s="98"/>
      <c r="M32" s="109">
        <v>0</v>
      </c>
      <c r="N32" s="109">
        <v>0</v>
      </c>
      <c r="O32" s="158"/>
      <c r="P32" s="83" t="b">
        <f t="shared" si="18"/>
        <v>0</v>
      </c>
      <c r="Q32" s="83" t="b">
        <f t="shared" si="19"/>
        <v>0</v>
      </c>
      <c r="R32" s="83" t="b">
        <f t="shared" si="20"/>
        <v>0</v>
      </c>
      <c r="S32" s="83" t="b">
        <f t="shared" si="21"/>
        <v>0</v>
      </c>
      <c r="U32" s="54">
        <f>U31+1</f>
        <v>938</v>
      </c>
      <c r="V32" s="98"/>
      <c r="W32" s="109">
        <v>0</v>
      </c>
      <c r="X32" s="109">
        <v>0</v>
      </c>
      <c r="Y32" s="158"/>
      <c r="Z32" s="83" t="b">
        <f t="shared" si="22"/>
        <v>0</v>
      </c>
      <c r="AA32" s="83" t="b">
        <f t="shared" si="23"/>
        <v>0</v>
      </c>
      <c r="AB32" s="83" t="b">
        <f t="shared" si="24"/>
        <v>0</v>
      </c>
      <c r="AC32" s="83" t="b">
        <f t="shared" si="25"/>
        <v>0</v>
      </c>
    </row>
    <row r="33" spans="1:29" s="84" customFormat="1" x14ac:dyDescent="0.2">
      <c r="A33" s="54">
        <f>A32+1</f>
        <v>925</v>
      </c>
      <c r="B33" s="98" t="s">
        <v>557</v>
      </c>
      <c r="C33" s="109">
        <v>14.266999999999999</v>
      </c>
      <c r="D33" s="109">
        <v>14.8</v>
      </c>
      <c r="E33" s="158" t="s">
        <v>176</v>
      </c>
      <c r="F33" s="83" t="b">
        <f t="shared" si="14"/>
        <v>0</v>
      </c>
      <c r="G33" s="83">
        <f t="shared" si="15"/>
        <v>14.266999999999999</v>
      </c>
      <c r="H33" s="83" t="b">
        <f t="shared" si="16"/>
        <v>0</v>
      </c>
      <c r="I33" s="83">
        <f t="shared" si="17"/>
        <v>14.8</v>
      </c>
      <c r="K33" s="54">
        <f>K32+1</f>
        <v>932</v>
      </c>
      <c r="L33" s="98"/>
      <c r="M33" s="109">
        <v>0</v>
      </c>
      <c r="N33" s="109">
        <v>0</v>
      </c>
      <c r="O33" s="158"/>
      <c r="P33" s="83" t="b">
        <f t="shared" si="18"/>
        <v>0</v>
      </c>
      <c r="Q33" s="83" t="b">
        <f t="shared" si="19"/>
        <v>0</v>
      </c>
      <c r="R33" s="83" t="b">
        <f t="shared" si="20"/>
        <v>0</v>
      </c>
      <c r="S33" s="83" t="b">
        <f t="shared" si="21"/>
        <v>0</v>
      </c>
      <c r="U33" s="54">
        <f>U32+1</f>
        <v>939</v>
      </c>
      <c r="V33" s="98"/>
      <c r="W33" s="109">
        <v>0</v>
      </c>
      <c r="X33" s="109">
        <v>0</v>
      </c>
      <c r="Y33" s="158"/>
      <c r="Z33" s="83" t="b">
        <f t="shared" si="22"/>
        <v>0</v>
      </c>
      <c r="AA33" s="83" t="b">
        <f t="shared" si="23"/>
        <v>0</v>
      </c>
      <c r="AB33" s="83" t="b">
        <f t="shared" si="24"/>
        <v>0</v>
      </c>
      <c r="AC33" s="83" t="b">
        <f t="shared" si="25"/>
        <v>0</v>
      </c>
    </row>
    <row r="34" spans="1:29" s="84" customFormat="1" x14ac:dyDescent="0.2">
      <c r="A34" s="54">
        <f>A33+1</f>
        <v>926</v>
      </c>
      <c r="B34" s="98" t="s">
        <v>558</v>
      </c>
      <c r="C34" s="109">
        <v>13.067</v>
      </c>
      <c r="D34" s="109">
        <v>14.6</v>
      </c>
      <c r="E34" s="158" t="s">
        <v>176</v>
      </c>
      <c r="F34" s="83" t="b">
        <f t="shared" si="14"/>
        <v>0</v>
      </c>
      <c r="G34" s="83">
        <f t="shared" si="15"/>
        <v>13.067</v>
      </c>
      <c r="H34" s="83" t="b">
        <f t="shared" si="16"/>
        <v>0</v>
      </c>
      <c r="I34" s="83">
        <f t="shared" si="17"/>
        <v>14.6</v>
      </c>
      <c r="K34" s="54">
        <f>K33+1</f>
        <v>933</v>
      </c>
      <c r="L34" s="98"/>
      <c r="M34" s="109">
        <v>0</v>
      </c>
      <c r="N34" s="109">
        <v>0</v>
      </c>
      <c r="O34" s="158"/>
      <c r="P34" s="83" t="b">
        <f t="shared" si="18"/>
        <v>0</v>
      </c>
      <c r="Q34" s="83" t="b">
        <f t="shared" si="19"/>
        <v>0</v>
      </c>
      <c r="R34" s="83" t="b">
        <f t="shared" si="20"/>
        <v>0</v>
      </c>
      <c r="S34" s="83" t="b">
        <f t="shared" si="21"/>
        <v>0</v>
      </c>
      <c r="U34" s="54">
        <f>U33+1</f>
        <v>940</v>
      </c>
      <c r="V34" s="98"/>
      <c r="W34" s="109">
        <v>0</v>
      </c>
      <c r="X34" s="109">
        <v>0</v>
      </c>
      <c r="Y34" s="158"/>
      <c r="Z34" s="83" t="b">
        <f t="shared" si="22"/>
        <v>0</v>
      </c>
      <c r="AA34" s="83" t="b">
        <f t="shared" si="23"/>
        <v>0</v>
      </c>
      <c r="AB34" s="83" t="b">
        <f t="shared" si="24"/>
        <v>0</v>
      </c>
      <c r="AC34" s="83" t="b">
        <f t="shared" si="25"/>
        <v>0</v>
      </c>
    </row>
    <row r="35" spans="1:29" s="84" customFormat="1" x14ac:dyDescent="0.2">
      <c r="A35" s="54">
        <f>A34+1</f>
        <v>927</v>
      </c>
      <c r="B35" s="98" t="s">
        <v>559</v>
      </c>
      <c r="C35" s="109">
        <v>13.734</v>
      </c>
      <c r="D35" s="109">
        <v>14.8</v>
      </c>
      <c r="E35" s="158" t="s">
        <v>176</v>
      </c>
      <c r="F35" s="83" t="b">
        <f t="shared" si="14"/>
        <v>0</v>
      </c>
      <c r="G35" s="83">
        <f t="shared" si="15"/>
        <v>13.734</v>
      </c>
      <c r="H35" s="83" t="b">
        <f t="shared" si="16"/>
        <v>0</v>
      </c>
      <c r="I35" s="83">
        <f t="shared" si="17"/>
        <v>14.8</v>
      </c>
      <c r="K35" s="54">
        <f>K34+1</f>
        <v>934</v>
      </c>
      <c r="L35" s="98"/>
      <c r="M35" s="109">
        <v>0</v>
      </c>
      <c r="N35" s="109">
        <v>0</v>
      </c>
      <c r="O35" s="158"/>
      <c r="P35" s="83" t="b">
        <f t="shared" si="18"/>
        <v>0</v>
      </c>
      <c r="Q35" s="83" t="b">
        <f t="shared" si="19"/>
        <v>0</v>
      </c>
      <c r="R35" s="83" t="b">
        <f t="shared" si="20"/>
        <v>0</v>
      </c>
      <c r="S35" s="83" t="b">
        <f t="shared" si="21"/>
        <v>0</v>
      </c>
      <c r="U35" s="54">
        <f>U34+1</f>
        <v>941</v>
      </c>
      <c r="V35" s="98"/>
      <c r="W35" s="109">
        <v>0</v>
      </c>
      <c r="X35" s="109">
        <v>0</v>
      </c>
      <c r="Y35" s="158"/>
      <c r="Z35" s="83" t="b">
        <f t="shared" si="22"/>
        <v>0</v>
      </c>
      <c r="AA35" s="83" t="b">
        <f t="shared" si="23"/>
        <v>0</v>
      </c>
      <c r="AB35" s="83" t="b">
        <f t="shared" si="24"/>
        <v>0</v>
      </c>
      <c r="AC35" s="83" t="b">
        <f t="shared" si="25"/>
        <v>0</v>
      </c>
    </row>
    <row r="36" spans="1:29" ht="11.25" customHeight="1" x14ac:dyDescent="0.2">
      <c r="A36" s="55" t="s">
        <v>560</v>
      </c>
      <c r="B36" s="99"/>
      <c r="C36" s="50"/>
      <c r="D36" s="50"/>
      <c r="E36" s="106"/>
      <c r="F36" s="84">
        <f>COUNTIF(E30:E35,"B")</f>
        <v>2</v>
      </c>
      <c r="G36" s="84">
        <f>COUNTIF(E30:E35,"G")</f>
        <v>4</v>
      </c>
      <c r="H36" s="84">
        <f>COUNTIF(E30:E35,"B")</f>
        <v>2</v>
      </c>
      <c r="I36" s="84">
        <f>COUNTIF(E30:E35,"G")</f>
        <v>4</v>
      </c>
      <c r="K36" s="55" t="s">
        <v>561</v>
      </c>
      <c r="L36" s="99"/>
      <c r="M36" s="50"/>
      <c r="N36" s="50"/>
      <c r="O36" s="106"/>
      <c r="P36" s="84">
        <f>COUNTIF(O30:O35,"B")</f>
        <v>0</v>
      </c>
      <c r="Q36" s="84">
        <f>COUNTIF(O30:O35,"G")</f>
        <v>0</v>
      </c>
      <c r="R36" s="84">
        <f>COUNTIF(O30:O35,"B")</f>
        <v>0</v>
      </c>
      <c r="S36" s="84">
        <f>COUNTIF(O30:O35,"G")</f>
        <v>0</v>
      </c>
      <c r="U36" s="55" t="s">
        <v>562</v>
      </c>
      <c r="V36" s="99"/>
      <c r="W36" s="50"/>
      <c r="X36" s="50"/>
      <c r="Y36" s="106"/>
      <c r="Z36" s="84">
        <f>COUNTIF(Y30:Y35,"B")</f>
        <v>0</v>
      </c>
      <c r="AA36" s="84">
        <f>COUNTIF(Y30:Y35,"G")</f>
        <v>0</v>
      </c>
      <c r="AB36" s="84">
        <f>COUNTIF(Y30:Y35,"B")</f>
        <v>0</v>
      </c>
      <c r="AC36" s="84">
        <f>COUNTIF(Y30:Y35,"G")</f>
        <v>0</v>
      </c>
    </row>
    <row r="37" spans="1:29" x14ac:dyDescent="0.2">
      <c r="B37" s="87" t="s">
        <v>57</v>
      </c>
      <c r="C37" s="44">
        <v>55.1</v>
      </c>
      <c r="D37" s="44">
        <f>H37+I37</f>
        <v>59.6</v>
      </c>
      <c r="F37" s="83">
        <f>IF(F36=2,SUM(F30:F35),IF(F36=3,SUM(F30:F35)-SMALL(F30:F35,1),IF(F36=4,SUM(F30:F35)-SMALL(F30:F35,1)-SMALL(F30:F35,2))))</f>
        <v>13.933999999999999</v>
      </c>
      <c r="G37" s="83">
        <f>IF(G36=2,SUM(G30:G35),IF(G36=3,SUM(G30:G35)-SMALL(G30:G35,1),IF(G36=4,SUM(G30:G35)-SMALL(G30:G35,1)-SMALL(G30:G35,2))))</f>
        <v>28.433999999999997</v>
      </c>
      <c r="H37" s="83">
        <f>IF(H36=2,SUM(H30:H35),IF(H36=3,SUM(H30:H35)-SMALL(H30:H35,1),IF(H36=4,SUM(H30:H35)-SMALL(H30:H35,1)-SMALL(H30:H35,2))))</f>
        <v>30</v>
      </c>
      <c r="I37" s="83">
        <f>IF(I36=2,SUM(I30:I35),IF(I36=3,SUM(I30:I35)-SMALL(I30:I35,1),IF(I36=4,SUM(I30:I35)-SMALL(I30:I35,1)-SMALL(I30:I35,2))))</f>
        <v>29.6</v>
      </c>
      <c r="J37" s="49"/>
      <c r="K37" s="89"/>
      <c r="L37" s="87" t="s">
        <v>57</v>
      </c>
      <c r="M37" s="44">
        <f>P37+Q37</f>
        <v>0</v>
      </c>
      <c r="N37" s="44">
        <f>R37+S37</f>
        <v>0</v>
      </c>
      <c r="O37" s="88"/>
      <c r="P37" s="83" t="b">
        <f>IF(P36=2,SUM(P30:P35),IF(P36=3,SUM(P30:P35)-SMALL(P30:P35,1),IF(P36=4,SUM(P30:P35)-SMALL(P30:P35,1)-SMALL(P30:P35,2))))</f>
        <v>0</v>
      </c>
      <c r="Q37" s="83" t="b">
        <f>IF(Q36=2,SUM(Q30:Q35),IF(Q36=3,SUM(Q30:Q35)-SMALL(Q30:Q35,1),IF(Q36=4,SUM(Q30:Q35)-SMALL(Q30:Q35,1)-SMALL(Q30:Q35,2))))</f>
        <v>0</v>
      </c>
      <c r="R37" s="83" t="b">
        <f>IF(R36=2,SUM(R30:R35),IF(R36=3,SUM(R30:R35)-SMALL(R30:R35,1),IF(R36=4,SUM(R30:R35)-SMALL(R30:R35,1)-SMALL(R30:R35,2))))</f>
        <v>0</v>
      </c>
      <c r="S37" s="83" t="b">
        <f>IF(S36=2,SUM(S30:S35),IF(S36=3,SUM(S30:S35)-SMALL(S30:S35,1),IF(S36=4,SUM(S30:S35)-SMALL(S30:S35,1)-SMALL(S30:S35,2))))</f>
        <v>0</v>
      </c>
      <c r="U37" s="89"/>
      <c r="V37" s="87" t="s">
        <v>57</v>
      </c>
      <c r="W37" s="44">
        <f>Z37+AA37</f>
        <v>0</v>
      </c>
      <c r="X37" s="44">
        <f>AB37+AC37</f>
        <v>0</v>
      </c>
      <c r="Y37" s="88"/>
      <c r="Z37" s="83" t="b">
        <f>IF(Z36=2,SUM(Z30:Z35),IF(Z36=3,SUM(Z30:Z35)-SMALL(Z30:Z35,1),IF(Z36=4,SUM(Z30:Z35)-SMALL(Z30:Z35,1)-SMALL(Z30:Z35,2))))</f>
        <v>0</v>
      </c>
      <c r="AA37" s="83" t="b">
        <f>IF(AA36=2,SUM(AA30:AA35),IF(AA36=3,SUM(AA30:AA35)-SMALL(AA30:AA35,1),IF(AA36=4,SUM(AA30:AA35)-SMALL(AA30:AA35,1)-SMALL(AA30:AA35,2))))</f>
        <v>0</v>
      </c>
      <c r="AB37" s="83" t="b">
        <f>IF(AB36=2,SUM(AB30:AB35),IF(AB36=3,SUM(AB30:AB35)-SMALL(AB30:AB35,1),IF(AB36=4,SUM(AB30:AB35)-SMALL(AB30:AB35,1)-SMALL(AB30:AB35,2))))</f>
        <v>0</v>
      </c>
      <c r="AC37" s="83" t="b">
        <f>IF(AC36=2,SUM(AC30:AC35),IF(AC36=3,SUM(AC30:AC35)-SMALL(AC30:AC35,1),IF(AC36=4,SUM(AC30:AC35)-SMALL(AC30:AC35,1)-SMALL(AC30:AC35,2))))</f>
        <v>0</v>
      </c>
    </row>
    <row r="38" spans="1:29" ht="15.75" x14ac:dyDescent="0.25">
      <c r="B38" s="48" t="s">
        <v>58</v>
      </c>
      <c r="C38" s="49">
        <f>C37+D37</f>
        <v>114.7</v>
      </c>
      <c r="D38" s="95" t="str">
        <f>AK5</f>
        <v>4th</v>
      </c>
      <c r="L38" s="48" t="s">
        <v>58</v>
      </c>
      <c r="M38" s="49">
        <f>M37+N37</f>
        <v>0</v>
      </c>
      <c r="N38" s="95" t="str">
        <f>AK6</f>
        <v>13th</v>
      </c>
      <c r="O38" s="85"/>
      <c r="P38" s="85"/>
      <c r="Q38" s="85"/>
      <c r="R38" s="85"/>
      <c r="V38" s="48" t="s">
        <v>58</v>
      </c>
      <c r="W38" s="49">
        <f>W37+X37</f>
        <v>0</v>
      </c>
      <c r="X38" s="95" t="str">
        <f>AK7</f>
        <v>13th</v>
      </c>
      <c r="Y38" s="85"/>
      <c r="Z38" s="85"/>
      <c r="AA38" s="85"/>
      <c r="AB38" s="85"/>
    </row>
    <row r="39" spans="1:29" x14ac:dyDescent="0.2">
      <c r="B39" s="86"/>
    </row>
    <row r="40" spans="1:29" ht="15" x14ac:dyDescent="0.25">
      <c r="A40" s="52" t="s">
        <v>19</v>
      </c>
      <c r="B40" s="107"/>
      <c r="C40" s="111" t="s">
        <v>35</v>
      </c>
      <c r="D40" s="111" t="s">
        <v>36</v>
      </c>
      <c r="E40" s="103" t="s">
        <v>164</v>
      </c>
      <c r="F40" s="82" t="s">
        <v>165</v>
      </c>
      <c r="G40" s="82"/>
      <c r="H40" s="82" t="s">
        <v>166</v>
      </c>
      <c r="I40" s="82"/>
      <c r="K40" s="52" t="s">
        <v>21</v>
      </c>
      <c r="L40" s="107"/>
      <c r="M40" s="111" t="s">
        <v>35</v>
      </c>
      <c r="N40" s="111" t="s">
        <v>36</v>
      </c>
      <c r="O40" s="103" t="s">
        <v>164</v>
      </c>
      <c r="P40" s="82" t="s">
        <v>165</v>
      </c>
      <c r="Q40" s="82"/>
      <c r="R40" s="82" t="s">
        <v>166</v>
      </c>
      <c r="S40" s="82"/>
      <c r="U40" s="52" t="s">
        <v>23</v>
      </c>
      <c r="V40" s="107" t="s">
        <v>134</v>
      </c>
      <c r="W40" s="111" t="s">
        <v>35</v>
      </c>
      <c r="X40" s="111" t="s">
        <v>36</v>
      </c>
      <c r="Y40" s="103" t="s">
        <v>164</v>
      </c>
      <c r="Z40" s="82" t="s">
        <v>165</v>
      </c>
      <c r="AA40" s="82"/>
      <c r="AB40" s="82" t="s">
        <v>166</v>
      </c>
      <c r="AC40" s="82"/>
    </row>
    <row r="41" spans="1:29" s="84" customFormat="1" x14ac:dyDescent="0.2">
      <c r="A41" s="53">
        <v>943</v>
      </c>
      <c r="B41" s="108"/>
      <c r="C41" s="109">
        <v>0</v>
      </c>
      <c r="D41" s="109">
        <v>0</v>
      </c>
      <c r="E41" s="154"/>
      <c r="F41" s="83" t="b">
        <f t="shared" ref="F41:F46" si="26">IF(E41="B",C41)</f>
        <v>0</v>
      </c>
      <c r="G41" s="84" t="b">
        <f t="shared" ref="G41:G46" si="27">IF(E41="G",C41)</f>
        <v>0</v>
      </c>
      <c r="H41" s="83" t="b">
        <f t="shared" ref="H41:H46" si="28">IF(E41="B",D41)</f>
        <v>0</v>
      </c>
      <c r="I41" s="83" t="b">
        <f t="shared" ref="I41:I46" si="29">IF(E41="G",D41)</f>
        <v>0</v>
      </c>
      <c r="K41" s="53">
        <v>950</v>
      </c>
      <c r="L41" s="108"/>
      <c r="M41" s="109">
        <v>0</v>
      </c>
      <c r="N41" s="109">
        <v>0</v>
      </c>
      <c r="O41" s="154"/>
      <c r="P41" s="83" t="b">
        <f t="shared" ref="P41:P46" si="30">IF(O41="B",M41)</f>
        <v>0</v>
      </c>
      <c r="Q41" s="84" t="b">
        <f t="shared" ref="Q41:Q46" si="31">IF(O41="G",M41)</f>
        <v>0</v>
      </c>
      <c r="R41" s="83" t="b">
        <f t="shared" ref="R41:R46" si="32">IF(O41="B",N41)</f>
        <v>0</v>
      </c>
      <c r="S41" s="83" t="b">
        <f t="shared" ref="S41:S46" si="33">IF(O41="G",N41)</f>
        <v>0</v>
      </c>
      <c r="U41" s="53">
        <v>957</v>
      </c>
      <c r="V41" s="108" t="s">
        <v>563</v>
      </c>
      <c r="W41" s="109">
        <v>12.933999999999999</v>
      </c>
      <c r="X41" s="109">
        <v>14.5</v>
      </c>
      <c r="Y41" s="154" t="s">
        <v>169</v>
      </c>
      <c r="Z41" s="83">
        <f t="shared" ref="Z41:Z46" si="34">IF(Y41="B",W41)</f>
        <v>12.933999999999999</v>
      </c>
      <c r="AA41" s="84" t="b">
        <f t="shared" ref="AA41:AA46" si="35">IF(Y41="G",W41)</f>
        <v>0</v>
      </c>
      <c r="AB41" s="83">
        <f t="shared" ref="AB41:AB46" si="36">IF(Y41="B",X41)</f>
        <v>14.5</v>
      </c>
      <c r="AC41" s="83" t="b">
        <f t="shared" ref="AC41:AC46" si="37">IF(Y41="G",X41)</f>
        <v>0</v>
      </c>
    </row>
    <row r="42" spans="1:29" s="84" customFormat="1" x14ac:dyDescent="0.2">
      <c r="A42" s="54">
        <f>A41+1</f>
        <v>944</v>
      </c>
      <c r="B42" s="98"/>
      <c r="C42" s="109">
        <v>0</v>
      </c>
      <c r="D42" s="109">
        <v>0</v>
      </c>
      <c r="E42" s="157"/>
      <c r="F42" s="83" t="b">
        <f t="shared" si="26"/>
        <v>0</v>
      </c>
      <c r="G42" s="83" t="b">
        <f t="shared" si="27"/>
        <v>0</v>
      </c>
      <c r="H42" s="83" t="b">
        <f t="shared" si="28"/>
        <v>0</v>
      </c>
      <c r="I42" s="83" t="b">
        <f t="shared" si="29"/>
        <v>0</v>
      </c>
      <c r="K42" s="54">
        <f>K41+1</f>
        <v>951</v>
      </c>
      <c r="L42" s="98"/>
      <c r="M42" s="109">
        <v>0</v>
      </c>
      <c r="N42" s="109">
        <v>0</v>
      </c>
      <c r="O42" s="157"/>
      <c r="P42" s="83" t="b">
        <f t="shared" si="30"/>
        <v>0</v>
      </c>
      <c r="Q42" s="83" t="b">
        <f t="shared" si="31"/>
        <v>0</v>
      </c>
      <c r="R42" s="83" t="b">
        <f t="shared" si="32"/>
        <v>0</v>
      </c>
      <c r="S42" s="83" t="b">
        <f t="shared" si="33"/>
        <v>0</v>
      </c>
      <c r="U42" s="54">
        <f>U41+1</f>
        <v>958</v>
      </c>
      <c r="V42" s="98" t="s">
        <v>564</v>
      </c>
      <c r="W42" s="109">
        <v>12.667</v>
      </c>
      <c r="X42" s="109">
        <v>14.8</v>
      </c>
      <c r="Y42" s="157" t="s">
        <v>169</v>
      </c>
      <c r="Z42" s="83">
        <f t="shared" si="34"/>
        <v>12.667</v>
      </c>
      <c r="AA42" s="83" t="b">
        <f t="shared" si="35"/>
        <v>0</v>
      </c>
      <c r="AB42" s="83">
        <f t="shared" si="36"/>
        <v>14.8</v>
      </c>
      <c r="AC42" s="83" t="b">
        <f t="shared" si="37"/>
        <v>0</v>
      </c>
    </row>
    <row r="43" spans="1:29" s="84" customFormat="1" x14ac:dyDescent="0.2">
      <c r="A43" s="54">
        <f>A42+1</f>
        <v>945</v>
      </c>
      <c r="B43" s="98"/>
      <c r="C43" s="109">
        <v>0</v>
      </c>
      <c r="D43" s="109">
        <v>0</v>
      </c>
      <c r="E43" s="158"/>
      <c r="F43" s="83" t="b">
        <f t="shared" si="26"/>
        <v>0</v>
      </c>
      <c r="G43" s="83" t="b">
        <f t="shared" si="27"/>
        <v>0</v>
      </c>
      <c r="H43" s="83" t="b">
        <f t="shared" si="28"/>
        <v>0</v>
      </c>
      <c r="I43" s="83" t="b">
        <f t="shared" si="29"/>
        <v>0</v>
      </c>
      <c r="K43" s="54">
        <f>K42+1</f>
        <v>952</v>
      </c>
      <c r="L43" s="98"/>
      <c r="M43" s="109">
        <v>0</v>
      </c>
      <c r="N43" s="109">
        <v>0</v>
      </c>
      <c r="O43" s="158"/>
      <c r="P43" s="83" t="b">
        <f t="shared" si="30"/>
        <v>0</v>
      </c>
      <c r="Q43" s="83" t="b">
        <f t="shared" si="31"/>
        <v>0</v>
      </c>
      <c r="R43" s="83" t="b">
        <f t="shared" si="32"/>
        <v>0</v>
      </c>
      <c r="S43" s="83" t="b">
        <f t="shared" si="33"/>
        <v>0</v>
      </c>
      <c r="U43" s="54">
        <f>U42+1</f>
        <v>959</v>
      </c>
      <c r="V43" s="98" t="s">
        <v>565</v>
      </c>
      <c r="W43" s="109">
        <v>13.334</v>
      </c>
      <c r="X43" s="109">
        <v>14.55</v>
      </c>
      <c r="Y43" s="158" t="s">
        <v>176</v>
      </c>
      <c r="Z43" s="83" t="b">
        <f t="shared" si="34"/>
        <v>0</v>
      </c>
      <c r="AA43" s="83">
        <f t="shared" si="35"/>
        <v>13.334</v>
      </c>
      <c r="AB43" s="83" t="b">
        <f t="shared" si="36"/>
        <v>0</v>
      </c>
      <c r="AC43" s="83">
        <f t="shared" si="37"/>
        <v>14.55</v>
      </c>
    </row>
    <row r="44" spans="1:29" s="84" customFormat="1" x14ac:dyDescent="0.2">
      <c r="A44" s="54">
        <f>A43+1</f>
        <v>946</v>
      </c>
      <c r="B44" s="98"/>
      <c r="C44" s="109">
        <v>0</v>
      </c>
      <c r="D44" s="109">
        <v>0</v>
      </c>
      <c r="E44" s="158"/>
      <c r="F44" s="83" t="b">
        <f t="shared" si="26"/>
        <v>0</v>
      </c>
      <c r="G44" s="83" t="b">
        <f t="shared" si="27"/>
        <v>0</v>
      </c>
      <c r="H44" s="83" t="b">
        <f t="shared" si="28"/>
        <v>0</v>
      </c>
      <c r="I44" s="83" t="b">
        <f t="shared" si="29"/>
        <v>0</v>
      </c>
      <c r="K44" s="54">
        <f>K43+1</f>
        <v>953</v>
      </c>
      <c r="L44" s="98"/>
      <c r="M44" s="109">
        <v>0</v>
      </c>
      <c r="N44" s="109">
        <v>0</v>
      </c>
      <c r="O44" s="158"/>
      <c r="P44" s="83" t="b">
        <f t="shared" si="30"/>
        <v>0</v>
      </c>
      <c r="Q44" s="83" t="b">
        <f t="shared" si="31"/>
        <v>0</v>
      </c>
      <c r="R44" s="83" t="b">
        <f t="shared" si="32"/>
        <v>0</v>
      </c>
      <c r="S44" s="83" t="b">
        <f t="shared" si="33"/>
        <v>0</v>
      </c>
      <c r="U44" s="54">
        <f>U43+1</f>
        <v>960</v>
      </c>
      <c r="V44" s="98" t="s">
        <v>566</v>
      </c>
      <c r="W44" s="109">
        <v>13.534000000000001</v>
      </c>
      <c r="X44" s="109">
        <v>0</v>
      </c>
      <c r="Y44" s="158" t="s">
        <v>176</v>
      </c>
      <c r="Z44" s="83" t="b">
        <f t="shared" si="34"/>
        <v>0</v>
      </c>
      <c r="AA44" s="83">
        <f t="shared" si="35"/>
        <v>13.534000000000001</v>
      </c>
      <c r="AB44" s="83" t="b">
        <f t="shared" si="36"/>
        <v>0</v>
      </c>
      <c r="AC44" s="83">
        <f t="shared" si="37"/>
        <v>0</v>
      </c>
    </row>
    <row r="45" spans="1:29" s="84" customFormat="1" x14ac:dyDescent="0.2">
      <c r="A45" s="54">
        <f>A44+1</f>
        <v>947</v>
      </c>
      <c r="B45" s="98"/>
      <c r="C45" s="109">
        <v>0</v>
      </c>
      <c r="D45" s="109">
        <v>0</v>
      </c>
      <c r="E45" s="158"/>
      <c r="F45" s="83" t="b">
        <f t="shared" si="26"/>
        <v>0</v>
      </c>
      <c r="G45" s="83" t="b">
        <f t="shared" si="27"/>
        <v>0</v>
      </c>
      <c r="H45" s="83" t="b">
        <f t="shared" si="28"/>
        <v>0</v>
      </c>
      <c r="I45" s="83" t="b">
        <f t="shared" si="29"/>
        <v>0</v>
      </c>
      <c r="K45" s="54">
        <f>K44+1</f>
        <v>954</v>
      </c>
      <c r="L45" s="98"/>
      <c r="M45" s="109">
        <v>0</v>
      </c>
      <c r="N45" s="109">
        <v>0</v>
      </c>
      <c r="O45" s="158"/>
      <c r="P45" s="83" t="b">
        <f t="shared" si="30"/>
        <v>0</v>
      </c>
      <c r="Q45" s="83" t="b">
        <f t="shared" si="31"/>
        <v>0</v>
      </c>
      <c r="R45" s="83" t="b">
        <f t="shared" si="32"/>
        <v>0</v>
      </c>
      <c r="S45" s="83" t="b">
        <f t="shared" si="33"/>
        <v>0</v>
      </c>
      <c r="U45" s="54">
        <f>U44+1</f>
        <v>961</v>
      </c>
      <c r="V45" s="98" t="s">
        <v>567</v>
      </c>
      <c r="W45" s="109">
        <v>14.4</v>
      </c>
      <c r="X45" s="109">
        <v>15.2</v>
      </c>
      <c r="Y45" s="158" t="s">
        <v>176</v>
      </c>
      <c r="Z45" s="83" t="b">
        <f t="shared" si="34"/>
        <v>0</v>
      </c>
      <c r="AA45" s="83">
        <f t="shared" si="35"/>
        <v>14.4</v>
      </c>
      <c r="AB45" s="83" t="b">
        <f t="shared" si="36"/>
        <v>0</v>
      </c>
      <c r="AC45" s="83">
        <f t="shared" si="37"/>
        <v>15.2</v>
      </c>
    </row>
    <row r="46" spans="1:29" s="84" customFormat="1" x14ac:dyDescent="0.2">
      <c r="A46" s="54">
        <f>A45+1</f>
        <v>948</v>
      </c>
      <c r="B46" s="98"/>
      <c r="C46" s="109">
        <v>0</v>
      </c>
      <c r="D46" s="109">
        <v>0</v>
      </c>
      <c r="E46" s="158"/>
      <c r="F46" s="83" t="b">
        <f t="shared" si="26"/>
        <v>0</v>
      </c>
      <c r="G46" s="83" t="b">
        <f t="shared" si="27"/>
        <v>0</v>
      </c>
      <c r="H46" s="83" t="b">
        <f t="shared" si="28"/>
        <v>0</v>
      </c>
      <c r="I46" s="83" t="b">
        <f t="shared" si="29"/>
        <v>0</v>
      </c>
      <c r="K46" s="54">
        <f>K45+1</f>
        <v>955</v>
      </c>
      <c r="L46" s="98"/>
      <c r="M46" s="109">
        <v>0</v>
      </c>
      <c r="N46" s="109">
        <v>0</v>
      </c>
      <c r="O46" s="158"/>
      <c r="P46" s="83" t="b">
        <f t="shared" si="30"/>
        <v>0</v>
      </c>
      <c r="Q46" s="83" t="b">
        <f t="shared" si="31"/>
        <v>0</v>
      </c>
      <c r="R46" s="83" t="b">
        <f t="shared" si="32"/>
        <v>0</v>
      </c>
      <c r="S46" s="83" t="b">
        <f t="shared" si="33"/>
        <v>0</v>
      </c>
      <c r="U46" s="54">
        <f>U45+1</f>
        <v>962</v>
      </c>
      <c r="V46" s="98" t="s">
        <v>568</v>
      </c>
      <c r="W46" s="109">
        <v>0</v>
      </c>
      <c r="X46" s="109">
        <v>14.65</v>
      </c>
      <c r="Y46" s="158" t="s">
        <v>176</v>
      </c>
      <c r="Z46" s="83" t="b">
        <f t="shared" si="34"/>
        <v>0</v>
      </c>
      <c r="AA46" s="83">
        <f t="shared" si="35"/>
        <v>0</v>
      </c>
      <c r="AB46" s="83" t="b">
        <f t="shared" si="36"/>
        <v>0</v>
      </c>
      <c r="AC46" s="83">
        <f t="shared" si="37"/>
        <v>14.65</v>
      </c>
    </row>
    <row r="47" spans="1:29" s="84" customFormat="1" x14ac:dyDescent="0.2">
      <c r="A47" s="55" t="s">
        <v>569</v>
      </c>
      <c r="B47" s="99"/>
      <c r="C47" s="50"/>
      <c r="D47" s="50"/>
      <c r="E47" s="106"/>
      <c r="F47" s="84">
        <f>COUNTIF(E41:E46,"B")</f>
        <v>0</v>
      </c>
      <c r="G47" s="84">
        <f>COUNTIF(E41:E46,"G")</f>
        <v>0</v>
      </c>
      <c r="H47" s="84">
        <f>COUNTIF(E41:E46,"B")</f>
        <v>0</v>
      </c>
      <c r="I47" s="84">
        <f>COUNTIF(E41:E46,"G")</f>
        <v>0</v>
      </c>
      <c r="K47" s="55" t="s">
        <v>569</v>
      </c>
      <c r="L47" s="99"/>
      <c r="M47" s="50"/>
      <c r="N47" s="50"/>
      <c r="O47" s="106"/>
      <c r="P47" s="84">
        <f>COUNTIF(O41:O46,"B")</f>
        <v>0</v>
      </c>
      <c r="Q47" s="84">
        <f>COUNTIF(O41:O46,"G")</f>
        <v>0</v>
      </c>
      <c r="R47" s="84">
        <f>COUNTIF(O41:O46,"B")</f>
        <v>0</v>
      </c>
      <c r="S47" s="84">
        <f>COUNTIF(O41:O46,"G")</f>
        <v>0</v>
      </c>
      <c r="U47" s="55" t="s">
        <v>570</v>
      </c>
      <c r="V47" s="99"/>
      <c r="W47" s="50"/>
      <c r="X47" s="50"/>
      <c r="Y47" s="106"/>
      <c r="Z47" s="84">
        <f>COUNTIF(Y41:Y46,"B")</f>
        <v>2</v>
      </c>
      <c r="AA47" s="84">
        <f>COUNTIF(Y41:Y46,"G")</f>
        <v>4</v>
      </c>
      <c r="AB47" s="84">
        <f>COUNTIF(Y41:Y46,"B")</f>
        <v>2</v>
      </c>
      <c r="AC47" s="84">
        <f>COUNTIF(Y41:Y46,"G")</f>
        <v>4</v>
      </c>
    </row>
    <row r="48" spans="1:29" x14ac:dyDescent="0.2">
      <c r="B48" s="87" t="s">
        <v>57</v>
      </c>
      <c r="C48" s="44">
        <f>F48+G48</f>
        <v>0</v>
      </c>
      <c r="D48" s="44">
        <f>H48+I48</f>
        <v>0</v>
      </c>
      <c r="F48" s="83" t="b">
        <f>IF(F47=2,SUM(F41:F46),IF(F47=3,SUM(F41:F46)-SMALL(F41:F46,1),IF(F47=4,SUM(F41:F46)-SMALL(F41:F46,1)-SMALL(F41:F46,2))))</f>
        <v>0</v>
      </c>
      <c r="G48" s="83" t="b">
        <f>IF(G47=2,SUM(G41:G46),IF(G47=3,SUM(G41:G46)-SMALL(G41:G46,1),IF(G47=4,SUM(G41:G46)-SMALL(G41:G46,1)-SMALL(G41:G46,2))))</f>
        <v>0</v>
      </c>
      <c r="H48" s="83" t="b">
        <f>IF(H47=2,SUM(H41:H46),IF(H47=3,SUM(H41:H46)-SMALL(H41:H46,1),IF(H47=4,SUM(H41:H46)-SMALL(H41:H46,1)-SMALL(H41:H46,2))))</f>
        <v>0</v>
      </c>
      <c r="I48" s="83" t="b">
        <f>IF(I47=2,SUM(I41:I46),IF(I47=3,SUM(I41:I46)-SMALL(I41:I46,1),IF(I47=4,SUM(I41:I46)-SMALL(I41:I46,1)-SMALL(I41:I46,2))))</f>
        <v>0</v>
      </c>
      <c r="L48" s="87" t="s">
        <v>57</v>
      </c>
      <c r="M48" s="44">
        <f>P48+Q48</f>
        <v>0</v>
      </c>
      <c r="N48" s="44">
        <f>R48+S48</f>
        <v>0</v>
      </c>
      <c r="O48" s="88"/>
      <c r="P48" s="83" t="b">
        <f>IF(P47=2,SUM(P41:P46),IF(P47=3,SUM(P41:P46)-SMALL(P41:P46,1),IF(P47=4,SUM(P41:P46)-SMALL(P41:P46,1)-SMALL(P41:P46,2))))</f>
        <v>0</v>
      </c>
      <c r="Q48" s="83" t="b">
        <f>IF(Q47=2,SUM(Q41:Q46),IF(Q47=3,SUM(Q41:Q46)-SMALL(Q41:Q46,1),IF(Q47=4,SUM(Q41:Q46)-SMALL(Q41:Q46,1)-SMALL(Q41:Q46,2))))</f>
        <v>0</v>
      </c>
      <c r="R48" s="83" t="b">
        <f>IF(R47=2,SUM(R41:R46),IF(R47=3,SUM(R41:R46)-SMALL(R41:R46,1),IF(R47=4,SUM(R41:R46)-SMALL(R41:R46,1)-SMALL(R41:R46,2))))</f>
        <v>0</v>
      </c>
      <c r="S48" s="83" t="b">
        <f>IF(S47=2,SUM(S41:S46),IF(S47=3,SUM(S41:S46)-SMALL(S41:S46,1),IF(S47=4,SUM(S41:S46)-SMALL(S41:S46,1)-SMALL(S41:S46,2))))</f>
        <v>0</v>
      </c>
      <c r="V48" s="87" t="s">
        <v>57</v>
      </c>
      <c r="W48" s="44">
        <f>Z48+AA48</f>
        <v>53.534999999999997</v>
      </c>
      <c r="X48" s="44">
        <f>AB48+AC48</f>
        <v>59.15</v>
      </c>
      <c r="Y48" s="88"/>
      <c r="Z48" s="83">
        <f>IF(Z47=2,SUM(Z41:Z46),IF(Z47=3,SUM(Z41:Z46)-SMALL(Z41:Z46,1),IF(Z47=4,SUM(Z41:Z46)-SMALL(Z41:Z46,1)-SMALL(Z41:Z46,2))))</f>
        <v>25.600999999999999</v>
      </c>
      <c r="AA48" s="83">
        <f>IF(AA47=2,SUM(AA41:AA46),IF(AA47=3,SUM(AA41:AA46)-SMALL(AA41:AA46,1),IF(AA47=4,SUM(AA41:AA46)-SMALL(AA41:AA46,1)-SMALL(AA41:AA46,2))))</f>
        <v>27.934000000000001</v>
      </c>
      <c r="AB48" s="83">
        <f>IF(AB47=2,SUM(AB41:AB46),IF(AB47=3,SUM(AB41:AB46)-SMALL(AB41:AB46,1),IF(AB47=4,SUM(AB41:AB46)-SMALL(AB41:AB46,1)-SMALL(AB41:AB46,2))))</f>
        <v>29.3</v>
      </c>
      <c r="AC48" s="83">
        <f>IF(AC47=2,SUM(AC41:AC46),IF(AC47=3,SUM(AC41:AC46)-SMALL(AC41:AC46,1),IF(AC47=4,SUM(AC41:AC46)-SMALL(AC41:AC46,1)-SMALL(AC41:AC46,2))))</f>
        <v>29.849999999999998</v>
      </c>
    </row>
    <row r="49" spans="1:29" ht="15.75" x14ac:dyDescent="0.25">
      <c r="B49" s="48" t="s">
        <v>58</v>
      </c>
      <c r="C49" s="49">
        <f>C48+D48</f>
        <v>0</v>
      </c>
      <c r="D49" s="95" t="str">
        <f>AK8</f>
        <v>13th</v>
      </c>
      <c r="E49" s="42"/>
      <c r="L49" s="48" t="s">
        <v>58</v>
      </c>
      <c r="M49" s="49">
        <f>M48+N48</f>
        <v>0</v>
      </c>
      <c r="N49" s="95" t="str">
        <f>AK9</f>
        <v>13th</v>
      </c>
      <c r="V49" s="48" t="s">
        <v>58</v>
      </c>
      <c r="W49" s="49">
        <f>W48+X48</f>
        <v>112.685</v>
      </c>
      <c r="X49" s="95" t="str">
        <f>AK10</f>
        <v>8th</v>
      </c>
      <c r="Y49" s="88"/>
    </row>
    <row r="51" spans="1:29" ht="12.75" customHeight="1" x14ac:dyDescent="0.25">
      <c r="A51" s="52" t="s">
        <v>25</v>
      </c>
      <c r="B51" s="107" t="s">
        <v>287</v>
      </c>
      <c r="C51" s="111" t="s">
        <v>35</v>
      </c>
      <c r="D51" s="111" t="s">
        <v>36</v>
      </c>
      <c r="E51" s="103" t="s">
        <v>164</v>
      </c>
      <c r="F51" s="82" t="s">
        <v>165</v>
      </c>
      <c r="G51" s="82"/>
      <c r="H51" s="82" t="s">
        <v>166</v>
      </c>
      <c r="I51" s="82"/>
      <c r="J51" s="104"/>
      <c r="K51" s="52" t="s">
        <v>27</v>
      </c>
      <c r="L51" s="107" t="s">
        <v>344</v>
      </c>
      <c r="M51" s="111" t="s">
        <v>35</v>
      </c>
      <c r="N51" s="111" t="s">
        <v>36</v>
      </c>
      <c r="O51" s="103" t="s">
        <v>164</v>
      </c>
      <c r="P51" s="82" t="s">
        <v>165</v>
      </c>
      <c r="Q51" s="82"/>
      <c r="R51" s="82" t="s">
        <v>166</v>
      </c>
      <c r="S51" s="82"/>
      <c r="U51" s="52" t="s">
        <v>29</v>
      </c>
      <c r="V51" s="107" t="s">
        <v>571</v>
      </c>
      <c r="W51" s="111" t="s">
        <v>35</v>
      </c>
      <c r="X51" s="111" t="s">
        <v>36</v>
      </c>
      <c r="Y51" s="103" t="s">
        <v>164</v>
      </c>
      <c r="Z51" s="82" t="s">
        <v>165</v>
      </c>
      <c r="AA51" s="82"/>
      <c r="AB51" s="82" t="s">
        <v>166</v>
      </c>
      <c r="AC51" s="82"/>
    </row>
    <row r="52" spans="1:29" s="84" customFormat="1" x14ac:dyDescent="0.2">
      <c r="A52" s="53">
        <v>964</v>
      </c>
      <c r="B52" s="108" t="s">
        <v>413</v>
      </c>
      <c r="C52" s="109">
        <v>14.3</v>
      </c>
      <c r="D52" s="109">
        <v>15.7</v>
      </c>
      <c r="E52" s="154" t="s">
        <v>169</v>
      </c>
      <c r="F52" s="83">
        <f t="shared" ref="F52:F57" si="38">IF(E52="B",C52)</f>
        <v>14.3</v>
      </c>
      <c r="G52" s="84" t="b">
        <f t="shared" ref="G52:G57" si="39">IF(E52="G",C52)</f>
        <v>0</v>
      </c>
      <c r="H52" s="83">
        <f t="shared" ref="H52:H57" si="40">IF(E52="B",D52)</f>
        <v>15.7</v>
      </c>
      <c r="I52" s="83" t="b">
        <f t="shared" ref="I52:I57" si="41">IF(E52="G",D52)</f>
        <v>0</v>
      </c>
      <c r="K52" s="53">
        <v>971</v>
      </c>
      <c r="L52" s="108" t="s">
        <v>572</v>
      </c>
      <c r="M52" s="109">
        <v>12.234</v>
      </c>
      <c r="N52" s="109">
        <v>14.35</v>
      </c>
      <c r="O52" s="154" t="s">
        <v>169</v>
      </c>
      <c r="P52" s="83">
        <f t="shared" ref="P52:P57" si="42">IF(O52="B",M52)</f>
        <v>12.234</v>
      </c>
      <c r="Q52" s="84" t="b">
        <f t="shared" ref="Q52:Q57" si="43">IF(O52="G",M52)</f>
        <v>0</v>
      </c>
      <c r="R52" s="83">
        <f t="shared" ref="R52:R57" si="44">IF(O52="B",N52)</f>
        <v>14.35</v>
      </c>
      <c r="S52" s="83" t="b">
        <f t="shared" ref="S52:S57" si="45">IF(O52="G",N52)</f>
        <v>0</v>
      </c>
      <c r="U52" s="53">
        <v>978</v>
      </c>
      <c r="V52" s="108" t="s">
        <v>573</v>
      </c>
      <c r="W52" s="109">
        <v>14.034000000000001</v>
      </c>
      <c r="X52" s="109">
        <v>14.7</v>
      </c>
      <c r="Y52" s="154" t="s">
        <v>169</v>
      </c>
      <c r="Z52" s="83">
        <f t="shared" ref="Z52:Z57" si="46">IF(Y52="B",W52)</f>
        <v>14.034000000000001</v>
      </c>
      <c r="AA52" s="84" t="b">
        <f t="shared" ref="AA52:AA57" si="47">IF(Y52="G",W52)</f>
        <v>0</v>
      </c>
      <c r="AB52" s="83">
        <f t="shared" ref="AB52:AB57" si="48">IF(Y52="B",X52)</f>
        <v>14.7</v>
      </c>
      <c r="AC52" s="83" t="b">
        <f t="shared" ref="AC52:AC57" si="49">IF(Y52="G",X52)</f>
        <v>0</v>
      </c>
    </row>
    <row r="53" spans="1:29" s="84" customFormat="1" x14ac:dyDescent="0.2">
      <c r="A53" s="54">
        <f>A52+1</f>
        <v>965</v>
      </c>
      <c r="B53" s="98" t="s">
        <v>574</v>
      </c>
      <c r="C53" s="109">
        <v>14.134</v>
      </c>
      <c r="D53" s="109">
        <v>15.6</v>
      </c>
      <c r="E53" s="157" t="s">
        <v>169</v>
      </c>
      <c r="F53" s="83">
        <f t="shared" si="38"/>
        <v>14.134</v>
      </c>
      <c r="G53" s="83" t="b">
        <f t="shared" si="39"/>
        <v>0</v>
      </c>
      <c r="H53" s="83">
        <f t="shared" si="40"/>
        <v>15.6</v>
      </c>
      <c r="I53" s="83" t="b">
        <f t="shared" si="41"/>
        <v>0</v>
      </c>
      <c r="K53" s="54">
        <f>K52+1</f>
        <v>972</v>
      </c>
      <c r="L53" s="98" t="s">
        <v>575</v>
      </c>
      <c r="M53" s="109">
        <v>13.734</v>
      </c>
      <c r="N53" s="109">
        <v>14.9</v>
      </c>
      <c r="O53" s="157" t="s">
        <v>169</v>
      </c>
      <c r="P53" s="83">
        <f t="shared" si="42"/>
        <v>13.734</v>
      </c>
      <c r="Q53" s="83" t="b">
        <f t="shared" si="43"/>
        <v>0</v>
      </c>
      <c r="R53" s="83">
        <f t="shared" si="44"/>
        <v>14.9</v>
      </c>
      <c r="S53" s="83" t="b">
        <f t="shared" si="45"/>
        <v>0</v>
      </c>
      <c r="U53" s="54">
        <f>U52+1</f>
        <v>979</v>
      </c>
      <c r="V53" s="98" t="s">
        <v>576</v>
      </c>
      <c r="W53" s="109">
        <v>11.9</v>
      </c>
      <c r="X53" s="109">
        <v>14.4</v>
      </c>
      <c r="Y53" s="157" t="s">
        <v>169</v>
      </c>
      <c r="Z53" s="83">
        <f t="shared" si="46"/>
        <v>11.9</v>
      </c>
      <c r="AA53" s="83" t="b">
        <f t="shared" si="47"/>
        <v>0</v>
      </c>
      <c r="AB53" s="83">
        <f t="shared" si="48"/>
        <v>14.4</v>
      </c>
      <c r="AC53" s="83" t="b">
        <f t="shared" si="49"/>
        <v>0</v>
      </c>
    </row>
    <row r="54" spans="1:29" s="84" customFormat="1" x14ac:dyDescent="0.2">
      <c r="A54" s="54">
        <f>A53+1</f>
        <v>966</v>
      </c>
      <c r="B54" s="98" t="s">
        <v>577</v>
      </c>
      <c r="C54" s="109">
        <v>14.266999999999999</v>
      </c>
      <c r="D54" s="109">
        <v>16</v>
      </c>
      <c r="E54" s="158" t="s">
        <v>176</v>
      </c>
      <c r="F54" s="83" t="b">
        <f t="shared" si="38"/>
        <v>0</v>
      </c>
      <c r="G54" s="83">
        <f t="shared" si="39"/>
        <v>14.266999999999999</v>
      </c>
      <c r="H54" s="83" t="b">
        <f t="shared" si="40"/>
        <v>0</v>
      </c>
      <c r="I54" s="83">
        <f t="shared" si="41"/>
        <v>16</v>
      </c>
      <c r="K54" s="54">
        <f>K53+1</f>
        <v>973</v>
      </c>
      <c r="L54" s="98" t="s">
        <v>578</v>
      </c>
      <c r="M54" s="109">
        <v>14.367000000000001</v>
      </c>
      <c r="N54" s="109">
        <v>14.45</v>
      </c>
      <c r="O54" s="158" t="s">
        <v>176</v>
      </c>
      <c r="P54" s="83" t="b">
        <f t="shared" si="42"/>
        <v>0</v>
      </c>
      <c r="Q54" s="83">
        <f t="shared" si="43"/>
        <v>14.367000000000001</v>
      </c>
      <c r="R54" s="83" t="b">
        <f t="shared" si="44"/>
        <v>0</v>
      </c>
      <c r="S54" s="83">
        <f t="shared" si="45"/>
        <v>14.45</v>
      </c>
      <c r="U54" s="54">
        <f>U53+1</f>
        <v>980</v>
      </c>
      <c r="V54" s="98" t="s">
        <v>579</v>
      </c>
      <c r="W54" s="109">
        <v>14.2</v>
      </c>
      <c r="X54" s="109">
        <v>14.75</v>
      </c>
      <c r="Y54" s="158" t="s">
        <v>176</v>
      </c>
      <c r="Z54" s="83" t="b">
        <f t="shared" si="46"/>
        <v>0</v>
      </c>
      <c r="AA54" s="83">
        <f t="shared" si="47"/>
        <v>14.2</v>
      </c>
      <c r="AB54" s="83" t="b">
        <f t="shared" si="48"/>
        <v>0</v>
      </c>
      <c r="AC54" s="83">
        <f t="shared" si="49"/>
        <v>14.75</v>
      </c>
    </row>
    <row r="55" spans="1:29" s="84" customFormat="1" x14ac:dyDescent="0.2">
      <c r="A55" s="54">
        <f>A54+1</f>
        <v>967</v>
      </c>
      <c r="B55" s="98" t="s">
        <v>580</v>
      </c>
      <c r="C55" s="109">
        <v>14.766999999999999</v>
      </c>
      <c r="D55" s="109">
        <v>15.45</v>
      </c>
      <c r="E55" s="158" t="s">
        <v>176</v>
      </c>
      <c r="F55" s="83" t="b">
        <f t="shared" si="38"/>
        <v>0</v>
      </c>
      <c r="G55" s="83">
        <f t="shared" si="39"/>
        <v>14.766999999999999</v>
      </c>
      <c r="H55" s="83" t="b">
        <f t="shared" si="40"/>
        <v>0</v>
      </c>
      <c r="I55" s="83">
        <f t="shared" si="41"/>
        <v>15.45</v>
      </c>
      <c r="K55" s="54">
        <f>K54+1</f>
        <v>974</v>
      </c>
      <c r="L55" s="98" t="s">
        <v>581</v>
      </c>
      <c r="M55" s="109">
        <v>13.7</v>
      </c>
      <c r="N55" s="109">
        <v>14.35</v>
      </c>
      <c r="O55" s="158" t="s">
        <v>176</v>
      </c>
      <c r="P55" s="83" t="b">
        <f t="shared" si="42"/>
        <v>0</v>
      </c>
      <c r="Q55" s="83">
        <f t="shared" si="43"/>
        <v>13.7</v>
      </c>
      <c r="R55" s="83" t="b">
        <f t="shared" si="44"/>
        <v>0</v>
      </c>
      <c r="S55" s="83">
        <f t="shared" si="45"/>
        <v>14.35</v>
      </c>
      <c r="U55" s="54">
        <f>U54+1</f>
        <v>981</v>
      </c>
      <c r="V55" s="98" t="s">
        <v>582</v>
      </c>
      <c r="W55" s="109">
        <v>14.134</v>
      </c>
      <c r="X55" s="109">
        <v>0</v>
      </c>
      <c r="Y55" s="158" t="s">
        <v>176</v>
      </c>
      <c r="Z55" s="83" t="b">
        <f t="shared" si="46"/>
        <v>0</v>
      </c>
      <c r="AA55" s="83">
        <f t="shared" si="47"/>
        <v>14.134</v>
      </c>
      <c r="AB55" s="83" t="b">
        <f t="shared" si="48"/>
        <v>0</v>
      </c>
      <c r="AC55" s="83">
        <f t="shared" si="49"/>
        <v>0</v>
      </c>
    </row>
    <row r="56" spans="1:29" s="84" customFormat="1" x14ac:dyDescent="0.2">
      <c r="A56" s="54">
        <f>A55+1</f>
        <v>968</v>
      </c>
      <c r="B56" s="98" t="s">
        <v>583</v>
      </c>
      <c r="C56" s="109">
        <v>14.067</v>
      </c>
      <c r="D56" s="109">
        <v>15</v>
      </c>
      <c r="E56" s="158" t="s">
        <v>176</v>
      </c>
      <c r="F56" s="83" t="b">
        <f t="shared" si="38"/>
        <v>0</v>
      </c>
      <c r="G56" s="83">
        <f t="shared" si="39"/>
        <v>14.067</v>
      </c>
      <c r="H56" s="83" t="b">
        <f t="shared" si="40"/>
        <v>0</v>
      </c>
      <c r="I56" s="83">
        <f t="shared" si="41"/>
        <v>15</v>
      </c>
      <c r="K56" s="54">
        <f>K55+1</f>
        <v>975</v>
      </c>
      <c r="L56" s="98" t="s">
        <v>584</v>
      </c>
      <c r="M56" s="109">
        <v>14.967000000000001</v>
      </c>
      <c r="N56" s="109">
        <v>15.05</v>
      </c>
      <c r="O56" s="158" t="s">
        <v>176</v>
      </c>
      <c r="P56" s="83" t="b">
        <f t="shared" si="42"/>
        <v>0</v>
      </c>
      <c r="Q56" s="83">
        <f t="shared" si="43"/>
        <v>14.967000000000001</v>
      </c>
      <c r="R56" s="83" t="b">
        <f t="shared" si="44"/>
        <v>0</v>
      </c>
      <c r="S56" s="83">
        <f t="shared" si="45"/>
        <v>15.05</v>
      </c>
      <c r="U56" s="54">
        <f>U55+1</f>
        <v>982</v>
      </c>
      <c r="V56" s="98" t="s">
        <v>585</v>
      </c>
      <c r="W56" s="109">
        <v>0</v>
      </c>
      <c r="X56" s="109">
        <v>14.85</v>
      </c>
      <c r="Y56" s="158" t="s">
        <v>176</v>
      </c>
      <c r="Z56" s="83" t="b">
        <f t="shared" si="46"/>
        <v>0</v>
      </c>
      <c r="AA56" s="83">
        <f t="shared" si="47"/>
        <v>0</v>
      </c>
      <c r="AB56" s="83" t="b">
        <f t="shared" si="48"/>
        <v>0</v>
      </c>
      <c r="AC56" s="83">
        <f t="shared" si="49"/>
        <v>14.85</v>
      </c>
    </row>
    <row r="57" spans="1:29" s="84" customFormat="1" x14ac:dyDescent="0.2">
      <c r="A57" s="54">
        <f>A56+1</f>
        <v>969</v>
      </c>
      <c r="B57" s="98" t="s">
        <v>586</v>
      </c>
      <c r="C57" s="109">
        <v>0</v>
      </c>
      <c r="D57" s="109">
        <v>0</v>
      </c>
      <c r="E57" s="158" t="s">
        <v>176</v>
      </c>
      <c r="F57" s="83" t="b">
        <f t="shared" si="38"/>
        <v>0</v>
      </c>
      <c r="G57" s="83">
        <f t="shared" si="39"/>
        <v>0</v>
      </c>
      <c r="H57" s="83" t="b">
        <f t="shared" si="40"/>
        <v>0</v>
      </c>
      <c r="I57" s="83">
        <f t="shared" si="41"/>
        <v>0</v>
      </c>
      <c r="K57" s="54">
        <f>K56+1</f>
        <v>976</v>
      </c>
      <c r="L57" s="98"/>
      <c r="M57" s="109">
        <v>0</v>
      </c>
      <c r="N57" s="109">
        <v>0</v>
      </c>
      <c r="O57" s="158"/>
      <c r="P57" s="83" t="b">
        <f t="shared" si="42"/>
        <v>0</v>
      </c>
      <c r="Q57" s="83" t="b">
        <f t="shared" si="43"/>
        <v>0</v>
      </c>
      <c r="R57" s="83" t="b">
        <f t="shared" si="44"/>
        <v>0</v>
      </c>
      <c r="S57" s="83" t="b">
        <f t="shared" si="45"/>
        <v>0</v>
      </c>
      <c r="U57" s="54">
        <f>U56+1</f>
        <v>983</v>
      </c>
      <c r="V57" s="98" t="s">
        <v>587</v>
      </c>
      <c r="W57" s="109">
        <v>14.634</v>
      </c>
      <c r="X57" s="109">
        <v>15.1</v>
      </c>
      <c r="Y57" s="158" t="s">
        <v>176</v>
      </c>
      <c r="Z57" s="83" t="b">
        <f t="shared" si="46"/>
        <v>0</v>
      </c>
      <c r="AA57" s="83">
        <f t="shared" si="47"/>
        <v>14.634</v>
      </c>
      <c r="AB57" s="83" t="b">
        <f t="shared" si="48"/>
        <v>0</v>
      </c>
      <c r="AC57" s="83">
        <f t="shared" si="49"/>
        <v>15.1</v>
      </c>
    </row>
    <row r="58" spans="1:29" s="84" customFormat="1" x14ac:dyDescent="0.2">
      <c r="A58" s="136" t="s">
        <v>588</v>
      </c>
      <c r="B58" s="99"/>
      <c r="C58" s="50"/>
      <c r="D58" s="50"/>
      <c r="E58" s="137"/>
      <c r="F58" s="83">
        <f>COUNTIF(E52:E57,"B")</f>
        <v>2</v>
      </c>
      <c r="G58" s="84">
        <f>COUNTIF(E52:E57,"G")</f>
        <v>4</v>
      </c>
      <c r="H58" s="83">
        <f>COUNTIF(E52:E57,"B")</f>
        <v>2</v>
      </c>
      <c r="I58" s="83">
        <f>COUNTIF(E52:E57,"G")</f>
        <v>4</v>
      </c>
      <c r="K58" s="136" t="s">
        <v>589</v>
      </c>
      <c r="L58" s="99"/>
      <c r="M58" s="50"/>
      <c r="N58" s="50"/>
      <c r="O58" s="137"/>
      <c r="P58" s="83">
        <f>COUNTIF(O52:O57,"B")</f>
        <v>2</v>
      </c>
      <c r="Q58" s="84">
        <f>COUNTIF(O52:O57,"G")</f>
        <v>3</v>
      </c>
      <c r="R58" s="83">
        <f>COUNTIF(O52:O57,"B")</f>
        <v>2</v>
      </c>
      <c r="S58" s="83">
        <f>COUNTIF(O52:O57,"G")</f>
        <v>3</v>
      </c>
      <c r="U58" s="136" t="s">
        <v>590</v>
      </c>
      <c r="V58" s="99"/>
      <c r="W58" s="50"/>
      <c r="X58" s="50"/>
      <c r="Y58" s="106"/>
      <c r="Z58" s="84">
        <f>COUNTIF(Y52:Y57,"B")</f>
        <v>2</v>
      </c>
      <c r="AA58" s="84">
        <f>COUNTIF(Y52:Y57,"G")</f>
        <v>4</v>
      </c>
      <c r="AB58" s="84">
        <f>COUNTIF(Y52:Y57,"B")</f>
        <v>2</v>
      </c>
      <c r="AC58" s="84">
        <f>COUNTIF(Y52:Y57,"G")</f>
        <v>4</v>
      </c>
    </row>
    <row r="59" spans="1:29" x14ac:dyDescent="0.2">
      <c r="B59" s="135" t="s">
        <v>57</v>
      </c>
      <c r="C59" s="134">
        <f>F59+G59</f>
        <v>57.468000000000004</v>
      </c>
      <c r="D59" s="134">
        <f>H59+I59</f>
        <v>62.75</v>
      </c>
      <c r="F59" s="83">
        <f>IF(F58=2,SUM(F52:F57),IF(F58=3,SUM(F52:F57)-SMALL(F52:F57,1),IF(F58=4,SUM(F52:F57)-SMALL(F52:F57,1)-SMALL(F52:F57,2))))</f>
        <v>28.434000000000001</v>
      </c>
      <c r="G59" s="83">
        <f>IF(G58=2,SUM(G52:G57),IF(G58=3,SUM(G52:G57)-SMALL(G52:G57,1),IF(G58=4,SUM(G52:G57)-SMALL(G52:G57,1)-SMALL(G52:G57,2))))</f>
        <v>29.033999999999999</v>
      </c>
      <c r="H59" s="83">
        <f>IF(H58=2,SUM(H52:H57),IF(H58=3,SUM(H52:H57)-SMALL(H52:H57,1),IF(H58=4,SUM(H52:H57)-SMALL(H52:H57,1)-SMALL(H52:H57,2))))</f>
        <v>31.299999999999997</v>
      </c>
      <c r="I59" s="83">
        <f>IF(I58=2,SUM(I52:I57),IF(I58=3,SUM(I52:I57)-SMALL(I52:I57,1),IF(I58=4,SUM(I52:I57)-SMALL(I52:I57,1)-SMALL(I52:I57,2))))</f>
        <v>31.450000000000003</v>
      </c>
      <c r="L59" s="133" t="s">
        <v>57</v>
      </c>
      <c r="M59" s="134">
        <f>P59+Q59</f>
        <v>55.302</v>
      </c>
      <c r="N59" s="134">
        <f>R59+S59</f>
        <v>58.749999999999993</v>
      </c>
      <c r="O59" s="88"/>
      <c r="P59" s="83">
        <f>IF(P58=2,SUM(P52:P57),IF(P58=3,SUM(P52:P57)-SMALL(P52:P57,1),IF(P58=4,SUM(P52:P57)-SMALL(P52:P57,1)-SMALL(P52:P57,2))))</f>
        <v>25.968</v>
      </c>
      <c r="Q59" s="83">
        <f>IF(Q58=2,SUM(Q52:Q57),IF(Q58=3,SUM(Q52:Q57)-SMALL(Q52:Q57,1),IF(Q58=4,SUM(Q52:Q57)-SMALL(Q52:Q57,1)-SMALL(Q52:Q57,2))))</f>
        <v>29.334</v>
      </c>
      <c r="R59" s="83">
        <f>IF(R58=2,SUM(R52:R57),IF(R58=3,SUM(R52:R57)-SMALL(R52:R57,1),IF(R58=4,SUM(R52:R57)-SMALL(R52:R57,1)-SMALL(R52:R57,2))))</f>
        <v>29.25</v>
      </c>
      <c r="S59" s="83">
        <f>IF(S58=2,SUM(S52:S57),IF(S58=3,SUM(S52:S57)-SMALL(S52:S57,1),IF(S58=4,SUM(S52:S57)-SMALL(S52:S57,1)-SMALL(S52:S57,2))))</f>
        <v>29.499999999999993</v>
      </c>
      <c r="V59" s="135" t="s">
        <v>57</v>
      </c>
      <c r="W59" s="134">
        <f>Z59+AA59</f>
        <v>54.768000000000001</v>
      </c>
      <c r="X59" s="134">
        <f>AB59+AC59</f>
        <v>59.050000000000004</v>
      </c>
      <c r="Y59" s="88"/>
      <c r="Z59" s="83">
        <f>IF(Z58=2,SUM(Z52:Z57),IF(Z58=3,SUM(Z52:Z57)-SMALL(Z52:Z57,1),IF(Z58=4,SUM(Z52:Z57)-SMALL(Z52:Z57,1)-SMALL(Z52:Z57,2))))</f>
        <v>25.934000000000001</v>
      </c>
      <c r="AA59" s="83">
        <f>IF(AA58=2,SUM(AA52:AA57),IF(AA58=3,SUM(AA52:AA57)-SMALL(AA52:AA57,1),IF(AA58=4,SUM(AA52:AA57)-SMALL(AA52:AA57,1)-SMALL(AA52:AA57,2))))</f>
        <v>28.834000000000003</v>
      </c>
      <c r="AB59" s="83">
        <f>IF(AB58=2,SUM(AB52:AB57),IF(AB58=3,SUM(AB52:AB57)-SMALL(AB52:AB57,1),IF(AB58=4,SUM(AB52:AB57)-SMALL(AB52:AB57,1)-SMALL(AB52:AB57,2))))</f>
        <v>29.1</v>
      </c>
      <c r="AC59" s="83">
        <f>IF(AC58=2,SUM(AC52:AC57),IF(AC58=3,SUM(AC52:AC57)-SMALL(AC52:AC57,1),IF(AC58=4,SUM(AC52:AC57)-SMALL(AC52:AC57,1)-SMALL(AC52:AC57,2))))</f>
        <v>29.950000000000003</v>
      </c>
    </row>
    <row r="60" spans="1:29" ht="15.75" x14ac:dyDescent="0.25">
      <c r="B60" s="48" t="s">
        <v>58</v>
      </c>
      <c r="C60" s="49">
        <f>C59+D59</f>
        <v>120.218</v>
      </c>
      <c r="D60" s="95" t="str">
        <f>AK11</f>
        <v>Second</v>
      </c>
      <c r="E60" s="85"/>
      <c r="F60" s="85"/>
      <c r="G60" s="85"/>
      <c r="H60" s="85"/>
      <c r="L60" s="48" t="s">
        <v>58</v>
      </c>
      <c r="M60" s="49">
        <f>M59+N59</f>
        <v>114.05199999999999</v>
      </c>
      <c r="N60" s="95" t="str">
        <f>AK12</f>
        <v>6th</v>
      </c>
      <c r="V60" s="48" t="s">
        <v>58</v>
      </c>
      <c r="W60" s="49">
        <f>W59+X59</f>
        <v>113.81800000000001</v>
      </c>
      <c r="X60" s="95" t="str">
        <f>AK13</f>
        <v>7th</v>
      </c>
      <c r="Y60" s="88"/>
    </row>
    <row r="62" spans="1:29" ht="15" x14ac:dyDescent="0.25">
      <c r="A62" s="52" t="s">
        <v>31</v>
      </c>
      <c r="B62" s="107"/>
      <c r="C62" s="111" t="s">
        <v>35</v>
      </c>
      <c r="D62" s="111" t="s">
        <v>36</v>
      </c>
      <c r="E62" s="103" t="s">
        <v>164</v>
      </c>
      <c r="F62" s="82" t="s">
        <v>165</v>
      </c>
      <c r="G62" s="82"/>
      <c r="H62" s="82" t="s">
        <v>166</v>
      </c>
      <c r="I62" s="82"/>
    </row>
    <row r="63" spans="1:29" x14ac:dyDescent="0.2">
      <c r="A63" s="53">
        <v>985</v>
      </c>
      <c r="B63" s="108"/>
      <c r="C63" s="109">
        <v>0</v>
      </c>
      <c r="D63" s="109">
        <v>0</v>
      </c>
      <c r="E63" s="154"/>
      <c r="F63" s="83" t="b">
        <f t="shared" ref="F63:F68" si="50">IF(E63="B",C63)</f>
        <v>0</v>
      </c>
      <c r="G63" s="84" t="b">
        <f t="shared" ref="G63:G68" si="51">IF(E63="G",C63)</f>
        <v>0</v>
      </c>
      <c r="H63" s="83" t="b">
        <f t="shared" ref="H63:H68" si="52">IF(E63="B",D63)</f>
        <v>0</v>
      </c>
      <c r="I63" s="83" t="b">
        <f t="shared" ref="I63:I68" si="53">IF(E63="G",D63)</f>
        <v>0</v>
      </c>
    </row>
    <row r="64" spans="1:29" x14ac:dyDescent="0.2">
      <c r="A64" s="54">
        <f>A63+1</f>
        <v>986</v>
      </c>
      <c r="B64" s="98"/>
      <c r="C64" s="109">
        <v>0</v>
      </c>
      <c r="D64" s="109">
        <v>0</v>
      </c>
      <c r="E64" s="157"/>
      <c r="F64" s="83" t="b">
        <f t="shared" si="50"/>
        <v>0</v>
      </c>
      <c r="G64" s="83" t="b">
        <f t="shared" si="51"/>
        <v>0</v>
      </c>
      <c r="H64" s="83" t="b">
        <f t="shared" si="52"/>
        <v>0</v>
      </c>
      <c r="I64" s="83" t="b">
        <f t="shared" si="53"/>
        <v>0</v>
      </c>
    </row>
    <row r="65" spans="1:9" x14ac:dyDescent="0.2">
      <c r="A65" s="54">
        <f>A64+1</f>
        <v>987</v>
      </c>
      <c r="B65" s="98"/>
      <c r="C65" s="109">
        <v>0</v>
      </c>
      <c r="D65" s="109">
        <v>0</v>
      </c>
      <c r="E65" s="158"/>
      <c r="F65" s="83" t="b">
        <f t="shared" si="50"/>
        <v>0</v>
      </c>
      <c r="G65" s="83" t="b">
        <f t="shared" si="51"/>
        <v>0</v>
      </c>
      <c r="H65" s="83" t="b">
        <f t="shared" si="52"/>
        <v>0</v>
      </c>
      <c r="I65" s="83" t="b">
        <f t="shared" si="53"/>
        <v>0</v>
      </c>
    </row>
    <row r="66" spans="1:9" x14ac:dyDescent="0.2">
      <c r="A66" s="54">
        <f>A65+1</f>
        <v>988</v>
      </c>
      <c r="B66" s="98"/>
      <c r="C66" s="109">
        <v>0</v>
      </c>
      <c r="D66" s="109">
        <v>0</v>
      </c>
      <c r="E66" s="158"/>
      <c r="F66" s="83" t="b">
        <f t="shared" si="50"/>
        <v>0</v>
      </c>
      <c r="G66" s="83" t="b">
        <f t="shared" si="51"/>
        <v>0</v>
      </c>
      <c r="H66" s="83" t="b">
        <f t="shared" si="52"/>
        <v>0</v>
      </c>
      <c r="I66" s="83" t="b">
        <f t="shared" si="53"/>
        <v>0</v>
      </c>
    </row>
    <row r="67" spans="1:9" x14ac:dyDescent="0.2">
      <c r="A67" s="54">
        <f>A66+1</f>
        <v>989</v>
      </c>
      <c r="B67" s="98"/>
      <c r="C67" s="109">
        <v>0</v>
      </c>
      <c r="D67" s="109">
        <v>0</v>
      </c>
      <c r="E67" s="158"/>
      <c r="F67" s="83" t="b">
        <f t="shared" si="50"/>
        <v>0</v>
      </c>
      <c r="G67" s="83" t="b">
        <f t="shared" si="51"/>
        <v>0</v>
      </c>
      <c r="H67" s="83" t="b">
        <f t="shared" si="52"/>
        <v>0</v>
      </c>
      <c r="I67" s="83" t="b">
        <f t="shared" si="53"/>
        <v>0</v>
      </c>
    </row>
    <row r="68" spans="1:9" x14ac:dyDescent="0.2">
      <c r="A68" s="54">
        <f>A67+1</f>
        <v>990</v>
      </c>
      <c r="B68" s="98"/>
      <c r="C68" s="109">
        <v>0</v>
      </c>
      <c r="D68" s="109">
        <v>0</v>
      </c>
      <c r="E68" s="158"/>
      <c r="F68" s="83" t="b">
        <f t="shared" si="50"/>
        <v>0</v>
      </c>
      <c r="G68" s="83" t="b">
        <f t="shared" si="51"/>
        <v>0</v>
      </c>
      <c r="H68" s="83" t="b">
        <f t="shared" si="52"/>
        <v>0</v>
      </c>
      <c r="I68" s="83" t="b">
        <f t="shared" si="53"/>
        <v>0</v>
      </c>
    </row>
    <row r="69" spans="1:9" x14ac:dyDescent="0.2">
      <c r="A69" s="55" t="s">
        <v>591</v>
      </c>
      <c r="B69" s="99"/>
      <c r="C69" s="50"/>
      <c r="D69" s="50"/>
      <c r="E69" s="106"/>
      <c r="F69" s="84">
        <f>COUNTIF(E63:E68,"B")</f>
        <v>0</v>
      </c>
      <c r="G69" s="84">
        <f>COUNTIF(E63:E68,"G")</f>
        <v>0</v>
      </c>
      <c r="H69" s="84">
        <f>COUNTIF(E63:E68,"B")</f>
        <v>0</v>
      </c>
      <c r="I69" s="84">
        <f>COUNTIF(E63:E68,"G")</f>
        <v>0</v>
      </c>
    </row>
    <row r="70" spans="1:9" x14ac:dyDescent="0.2">
      <c r="B70" s="87" t="s">
        <v>57</v>
      </c>
      <c r="C70" s="44">
        <f>F70+G70</f>
        <v>0</v>
      </c>
      <c r="D70" s="44">
        <f>H70+I70</f>
        <v>0</v>
      </c>
      <c r="F70" s="83" t="b">
        <f>IF(F69=2,SUM(F63:F68),IF(F69=3,SUM(F63:F68)-SMALL(F63:F68,1),IF(F69=4,SUM(F63:F68)-SMALL(F63:F68,1)-SMALL(F63:F68,2))))</f>
        <v>0</v>
      </c>
      <c r="G70" s="83" t="b">
        <f>IF(G69=2,SUM(G63:G68),IF(G69=3,SUM(G63:G68)-SMALL(G63:G68,1),IF(G69=4,SUM(G63:G68)-SMALL(G63:G68,1)-SMALL(G63:G68,2))))</f>
        <v>0</v>
      </c>
      <c r="H70" s="83" t="b">
        <f>IF(H69=2,SUM(H63:H68),IF(H69=3,SUM(H63:H68)-SMALL(H63:H68,1),IF(H69=4,SUM(H63:H68)-SMALL(H63:H68,1)-SMALL(H63:H68,2))))</f>
        <v>0</v>
      </c>
      <c r="I70" s="83" t="b">
        <f>IF(I69=2,SUM(I63:I68),IF(I69=3,SUM(I63:I68)-SMALL(I63:I68,1),IF(I69=4,SUM(I63:I68)-SMALL(I63:I68,1)-SMALL(I63:I68,2))))</f>
        <v>0</v>
      </c>
    </row>
    <row r="71" spans="1:9" ht="15.75" x14ac:dyDescent="0.25">
      <c r="B71" s="48" t="s">
        <v>58</v>
      </c>
      <c r="C71" s="49">
        <f>C70+D70</f>
        <v>0</v>
      </c>
      <c r="D71" s="95" t="str">
        <f>AK14</f>
        <v>13th</v>
      </c>
      <c r="E71" s="85"/>
      <c r="F71" s="85"/>
      <c r="G71" s="85"/>
      <c r="H71" s="85"/>
    </row>
  </sheetData>
  <sheetProtection formatColumns="0"/>
  <phoneticPr fontId="0" type="noConversion"/>
  <conditionalFormatting sqref="AJ2:AJ14">
    <cfRule type="cellIs" dxfId="109" priority="106" stopIfTrue="1" operator="equal">
      <formula>1</formula>
    </cfRule>
    <cfRule type="cellIs" dxfId="108" priority="107" stopIfTrue="1" operator="equal">
      <formula>2</formula>
    </cfRule>
    <cfRule type="cellIs" dxfId="107" priority="108" stopIfTrue="1" operator="equal">
      <formula>3</formula>
    </cfRule>
  </conditionalFormatting>
  <conditionalFormatting sqref="AK2:AK14">
    <cfRule type="cellIs" dxfId="106" priority="109" stopIfTrue="1" operator="equal">
      <formula>"First"</formula>
    </cfRule>
    <cfRule type="cellIs" dxfId="105" priority="110" stopIfTrue="1" operator="equal">
      <formula>"Second"</formula>
    </cfRule>
    <cfRule type="cellIs" dxfId="104" priority="111" stopIfTrue="1" operator="equal">
      <formula>"Third"</formula>
    </cfRule>
  </conditionalFormatting>
  <conditionalFormatting sqref="AM2">
    <cfRule type="cellIs" dxfId="103" priority="112" stopIfTrue="1" operator="equal">
      <formula>#REF!</formula>
    </cfRule>
  </conditionalFormatting>
  <conditionalFormatting sqref="AM3:AM14">
    <cfRule type="cellIs" dxfId="102" priority="113" stopIfTrue="1" operator="equal">
      <formula>"1st"</formula>
    </cfRule>
    <cfRule type="cellIs" dxfId="101" priority="114" stopIfTrue="1" operator="equal">
      <formula>"2nd"</formula>
    </cfRule>
    <cfRule type="cellIs" dxfId="100" priority="115" stopIfTrue="1" operator="equal">
      <formula>"3rd"</formula>
    </cfRule>
  </conditionalFormatting>
  <conditionalFormatting sqref="E71:H71">
    <cfRule type="cellIs" dxfId="99" priority="67" stopIfTrue="1" operator="equal">
      <formula>"First"</formula>
    </cfRule>
    <cfRule type="cellIs" dxfId="98" priority="68" stopIfTrue="1" operator="equal">
      <formula>"Second"</formula>
    </cfRule>
    <cfRule type="cellIs" dxfId="97" priority="69" stopIfTrue="1" operator="equal">
      <formula>"Third"</formula>
    </cfRule>
  </conditionalFormatting>
  <conditionalFormatting sqref="Z38:AB38">
    <cfRule type="cellIs" dxfId="96" priority="79" stopIfTrue="1" operator="equal">
      <formula>"First"</formula>
    </cfRule>
    <cfRule type="cellIs" dxfId="95" priority="80" stopIfTrue="1" operator="equal">
      <formula>"Second"</formula>
    </cfRule>
    <cfRule type="cellIs" dxfId="94" priority="81" stopIfTrue="1" operator="equal">
      <formula>"Third"</formula>
    </cfRule>
  </conditionalFormatting>
  <conditionalFormatting sqref="D27">
    <cfRule type="cellIs" dxfId="93" priority="37" stopIfTrue="1" operator="equal">
      <formula>"First"</formula>
    </cfRule>
    <cfRule type="cellIs" dxfId="92" priority="38" stopIfTrue="1" operator="equal">
      <formula>"Second"</formula>
    </cfRule>
    <cfRule type="cellIs" dxfId="91" priority="39" stopIfTrue="1" operator="equal">
      <formula>"Third"</formula>
    </cfRule>
  </conditionalFormatting>
  <conditionalFormatting sqref="N27">
    <cfRule type="cellIs" dxfId="90" priority="34" stopIfTrue="1" operator="equal">
      <formula>"First"</formula>
    </cfRule>
    <cfRule type="cellIs" dxfId="89" priority="35" stopIfTrue="1" operator="equal">
      <formula>"Second"</formula>
    </cfRule>
    <cfRule type="cellIs" dxfId="88" priority="36" stopIfTrue="1" operator="equal">
      <formula>"Third"</formula>
    </cfRule>
  </conditionalFormatting>
  <conditionalFormatting sqref="X27">
    <cfRule type="cellIs" dxfId="87" priority="31" stopIfTrue="1" operator="equal">
      <formula>"First"</formula>
    </cfRule>
    <cfRule type="cellIs" dxfId="86" priority="32" stopIfTrue="1" operator="equal">
      <formula>"Second"</formula>
    </cfRule>
    <cfRule type="cellIs" dxfId="85" priority="33" stopIfTrue="1" operator="equal">
      <formula>"Third"</formula>
    </cfRule>
  </conditionalFormatting>
  <conditionalFormatting sqref="X38">
    <cfRule type="cellIs" dxfId="84" priority="28" stopIfTrue="1" operator="equal">
      <formula>"First"</formula>
    </cfRule>
    <cfRule type="cellIs" dxfId="83" priority="29" stopIfTrue="1" operator="equal">
      <formula>"Second"</formula>
    </cfRule>
    <cfRule type="cellIs" dxfId="82" priority="30" stopIfTrue="1" operator="equal">
      <formula>"Third"</formula>
    </cfRule>
  </conditionalFormatting>
  <conditionalFormatting sqref="N38">
    <cfRule type="cellIs" dxfId="81" priority="25" stopIfTrue="1" operator="equal">
      <formula>"First"</formula>
    </cfRule>
    <cfRule type="cellIs" dxfId="80" priority="26" stopIfTrue="1" operator="equal">
      <formula>"Second"</formula>
    </cfRule>
    <cfRule type="cellIs" dxfId="79" priority="27" stopIfTrue="1" operator="equal">
      <formula>"Third"</formula>
    </cfRule>
  </conditionalFormatting>
  <conditionalFormatting sqref="D38">
    <cfRule type="cellIs" dxfId="78" priority="22" stopIfTrue="1" operator="equal">
      <formula>"First"</formula>
    </cfRule>
    <cfRule type="cellIs" dxfId="77" priority="23" stopIfTrue="1" operator="equal">
      <formula>"Second"</formula>
    </cfRule>
    <cfRule type="cellIs" dxfId="76" priority="24" stopIfTrue="1" operator="equal">
      <formula>"Third"</formula>
    </cfRule>
  </conditionalFormatting>
  <conditionalFormatting sqref="D49">
    <cfRule type="cellIs" dxfId="75" priority="19" stopIfTrue="1" operator="equal">
      <formula>"First"</formula>
    </cfRule>
    <cfRule type="cellIs" dxfId="74" priority="20" stopIfTrue="1" operator="equal">
      <formula>"Second"</formula>
    </cfRule>
    <cfRule type="cellIs" dxfId="73" priority="21" stopIfTrue="1" operator="equal">
      <formula>"Third"</formula>
    </cfRule>
  </conditionalFormatting>
  <conditionalFormatting sqref="N49">
    <cfRule type="cellIs" dxfId="72" priority="16" stopIfTrue="1" operator="equal">
      <formula>"First"</formula>
    </cfRule>
    <cfRule type="cellIs" dxfId="71" priority="17" stopIfTrue="1" operator="equal">
      <formula>"Second"</formula>
    </cfRule>
    <cfRule type="cellIs" dxfId="70" priority="18" stopIfTrue="1" operator="equal">
      <formula>"Third"</formula>
    </cfRule>
  </conditionalFormatting>
  <conditionalFormatting sqref="X49">
    <cfRule type="cellIs" dxfId="69" priority="13" stopIfTrue="1" operator="equal">
      <formula>"First"</formula>
    </cfRule>
    <cfRule type="cellIs" dxfId="68" priority="14" stopIfTrue="1" operator="equal">
      <formula>"Second"</formula>
    </cfRule>
    <cfRule type="cellIs" dxfId="67" priority="15" stopIfTrue="1" operator="equal">
      <formula>"Third"</formula>
    </cfRule>
  </conditionalFormatting>
  <conditionalFormatting sqref="X60">
    <cfRule type="cellIs" dxfId="66" priority="10" stopIfTrue="1" operator="equal">
      <formula>"First"</formula>
    </cfRule>
    <cfRule type="cellIs" dxfId="65" priority="11" stopIfTrue="1" operator="equal">
      <formula>"Second"</formula>
    </cfRule>
    <cfRule type="cellIs" dxfId="64" priority="12" stopIfTrue="1" operator="equal">
      <formula>"Third"</formula>
    </cfRule>
  </conditionalFormatting>
  <conditionalFormatting sqref="N60">
    <cfRule type="cellIs" dxfId="63" priority="7" stopIfTrue="1" operator="equal">
      <formula>"First"</formula>
    </cfRule>
    <cfRule type="cellIs" dxfId="62" priority="8" stopIfTrue="1" operator="equal">
      <formula>"Second"</formula>
    </cfRule>
    <cfRule type="cellIs" dxfId="61" priority="9" stopIfTrue="1" operator="equal">
      <formula>"Third"</formula>
    </cfRule>
  </conditionalFormatting>
  <conditionalFormatting sqref="D60">
    <cfRule type="cellIs" dxfId="60" priority="4" stopIfTrue="1" operator="equal">
      <formula>"First"</formula>
    </cfRule>
    <cfRule type="cellIs" dxfId="59" priority="5" stopIfTrue="1" operator="equal">
      <formula>"Second"</formula>
    </cfRule>
    <cfRule type="cellIs" dxfId="58" priority="6" stopIfTrue="1" operator="equal">
      <formula>"Third"</formula>
    </cfRule>
  </conditionalFormatting>
  <conditionalFormatting sqref="D71">
    <cfRule type="cellIs" dxfId="57" priority="1" stopIfTrue="1" operator="equal">
      <formula>"First"</formula>
    </cfRule>
    <cfRule type="cellIs" dxfId="56" priority="2" stopIfTrue="1" operator="equal">
      <formula>"Second"</formula>
    </cfRule>
    <cfRule type="cellIs" dxfId="55" priority="3" stopIfTrue="1" operator="equal">
      <formula>"Third"</formula>
    </cfRule>
  </conditionalFormatting>
  <printOptions horizontalCentered="1"/>
  <pageMargins left="0.19685039370078741" right="0.15748031496062992" top="0.39370078740157483" bottom="0.39370078740157483" header="0" footer="0"/>
  <pageSetup paperSize="9" scale="69" orientation="landscape" copies="3" r:id="rId1"/>
  <headerFooter alignWithMargins="0">
    <oddHeader>&amp;C&amp;"Arial,Bold"&amp;14SCHOOL GYM NATIONAL FINAL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indexed="22"/>
  </sheetPr>
  <dimension ref="A2:F48"/>
  <sheetViews>
    <sheetView showGridLines="0" view="pageBreakPreview" zoomScaleNormal="130" zoomScaleSheetLayoutView="100" workbookViewId="0">
      <selection activeCell="E36" sqref="E36"/>
    </sheetView>
  </sheetViews>
  <sheetFormatPr defaultColWidth="8.7109375" defaultRowHeight="14.25" x14ac:dyDescent="0.2"/>
  <cols>
    <col min="1" max="1" width="9.7109375" style="32" bestFit="1" customWidth="1"/>
    <col min="2" max="2" width="27.7109375" style="32" bestFit="1" customWidth="1"/>
    <col min="3" max="3" width="12.7109375" style="32" bestFit="1" customWidth="1"/>
    <col min="4" max="4" width="12" style="32" bestFit="1" customWidth="1"/>
    <col min="5" max="5" width="8.7109375" style="32" bestFit="1" customWidth="1"/>
    <col min="6" max="6" width="10.140625" style="32" bestFit="1" customWidth="1"/>
  </cols>
  <sheetData>
    <row r="2" spans="1:6" ht="18" x14ac:dyDescent="0.25">
      <c r="A2" s="110" t="s">
        <v>33</v>
      </c>
    </row>
    <row r="3" spans="1:6" ht="15" x14ac:dyDescent="0.25">
      <c r="A3" s="35" t="s">
        <v>592</v>
      </c>
      <c r="B3" s="35" t="s">
        <v>2</v>
      </c>
      <c r="C3" s="35" t="s">
        <v>593</v>
      </c>
      <c r="D3" s="35" t="s">
        <v>594</v>
      </c>
      <c r="E3" s="35" t="s">
        <v>5</v>
      </c>
      <c r="F3" s="35" t="s">
        <v>595</v>
      </c>
    </row>
    <row r="4" spans="1:6" x14ac:dyDescent="0.2">
      <c r="A4" s="36" t="str">
        <f>'U11G 91'!R2</f>
        <v>E</v>
      </c>
      <c r="B4" s="36" t="str">
        <f>'U11G 91'!S2</f>
        <v>Haberdashers</v>
      </c>
      <c r="C4" s="36">
        <f>'U11G 91'!T2</f>
        <v>138.25139999999999</v>
      </c>
      <c r="D4" s="36">
        <f>'U11G 91'!U2</f>
        <v>112.18439999999998</v>
      </c>
      <c r="E4" s="38">
        <f>'U11G 91'!V2</f>
        <v>5</v>
      </c>
      <c r="F4" s="91" t="str">
        <f>'U11G 91'!W2</f>
        <v>5th</v>
      </c>
    </row>
    <row r="5" spans="1:6" x14ac:dyDescent="0.2">
      <c r="A5" s="36" t="str">
        <f>'U11G 91'!R3</f>
        <v>EM</v>
      </c>
      <c r="B5" s="36" t="str">
        <f>'U11G 91'!S3</f>
        <v>Stamford</v>
      </c>
      <c r="C5" s="36">
        <f>'U11G 91'!T3</f>
        <v>130.18399999999997</v>
      </c>
      <c r="D5" s="36">
        <f>'U11G 91'!U3</f>
        <v>105.28399999999999</v>
      </c>
      <c r="E5" s="38">
        <f>'U11G 91'!V3</f>
        <v>10</v>
      </c>
      <c r="F5" s="91" t="str">
        <f>'U11G 91'!W3</f>
        <v>10th</v>
      </c>
    </row>
    <row r="6" spans="1:6" x14ac:dyDescent="0.2">
      <c r="A6" s="36" t="str">
        <f>'U11G 91'!R4</f>
        <v>L</v>
      </c>
      <c r="B6" s="36" t="str">
        <f>'U11G 91'!S4</f>
        <v>Bute House</v>
      </c>
      <c r="C6" s="36">
        <f>'U11G 91'!T4</f>
        <v>144.96799999999999</v>
      </c>
      <c r="D6" s="36">
        <f>'U11G 91'!U4</f>
        <v>117.30099999999999</v>
      </c>
      <c r="E6" s="38">
        <f>'U11G 91'!V4</f>
        <v>3</v>
      </c>
      <c r="F6" s="91" t="str">
        <f>'U11G 91'!W4</f>
        <v>Third</v>
      </c>
    </row>
    <row r="7" spans="1:6" x14ac:dyDescent="0.2">
      <c r="A7" s="36" t="str">
        <f>'U11G 91'!R5</f>
        <v>N</v>
      </c>
      <c r="B7" s="36" t="str">
        <f>'U11G 91'!S5</f>
        <v>Stanwix Primary</v>
      </c>
      <c r="C7" s="36">
        <f>'U11G 91'!T5</f>
        <v>108.518</v>
      </c>
      <c r="D7" s="36">
        <f>'U11G 91'!U5</f>
        <v>112.15100000000001</v>
      </c>
      <c r="E7" s="38">
        <f>'U11G 91'!V5</f>
        <v>6</v>
      </c>
      <c r="F7" s="91" t="str">
        <f>'U11G 91'!W5</f>
        <v>6th</v>
      </c>
    </row>
    <row r="8" spans="1:6" x14ac:dyDescent="0.2">
      <c r="A8" s="36" t="str">
        <f>'U11G 91'!R6</f>
        <v>NI</v>
      </c>
      <c r="B8" s="36">
        <f>'U11G 91'!S6</f>
        <v>0</v>
      </c>
      <c r="C8" s="36">
        <f>'U11G 91'!T6</f>
        <v>0</v>
      </c>
      <c r="D8" s="36">
        <f>'U11G 91'!U6</f>
        <v>0</v>
      </c>
      <c r="E8" s="38">
        <f>'U11G 91'!V6</f>
        <v>13</v>
      </c>
      <c r="F8" s="91" t="str">
        <f>'U11G 91'!W6</f>
        <v>13th</v>
      </c>
    </row>
    <row r="9" spans="1:6" x14ac:dyDescent="0.2">
      <c r="A9" s="36" t="str">
        <f>'U11G 91'!R7</f>
        <v>NW</v>
      </c>
      <c r="B9" s="36">
        <f>'U11G 91'!S7</f>
        <v>0</v>
      </c>
      <c r="C9" s="36">
        <f>'U11G 91'!T7</f>
        <v>0</v>
      </c>
      <c r="D9" s="36">
        <f>'U11G 91'!U7</f>
        <v>0</v>
      </c>
      <c r="E9" s="38">
        <f>'U11G 91'!V7</f>
        <v>13</v>
      </c>
      <c r="F9" s="91" t="str">
        <f>'U11G 91'!W7</f>
        <v>13th</v>
      </c>
    </row>
    <row r="10" spans="1:6" x14ac:dyDescent="0.2">
      <c r="A10" s="36" t="str">
        <f>'U11G 91'!R8</f>
        <v>Sc</v>
      </c>
      <c r="B10" s="36">
        <f>'U11G 91'!S8</f>
        <v>0</v>
      </c>
      <c r="C10" s="36">
        <f>'U11G 91'!T8</f>
        <v>0</v>
      </c>
      <c r="D10" s="36">
        <f>'U11G 91'!U8</f>
        <v>0</v>
      </c>
      <c r="E10" s="38">
        <f>'U11G 91'!V8</f>
        <v>13</v>
      </c>
      <c r="F10" s="91" t="str">
        <f>'U11G 91'!W8</f>
        <v>13th</v>
      </c>
    </row>
    <row r="11" spans="1:6" x14ac:dyDescent="0.2">
      <c r="A11" s="36" t="str">
        <f>'U11G 91'!R9</f>
        <v>S</v>
      </c>
      <c r="B11" s="36" t="str">
        <f>'U11G 91'!S9</f>
        <v>Maltmans Green</v>
      </c>
      <c r="C11" s="36">
        <f>'U11G 91'!T9</f>
        <v>147.29300000000001</v>
      </c>
      <c r="D11" s="36">
        <f>'U11G 91'!U9</f>
        <v>118.82600000000001</v>
      </c>
      <c r="E11" s="38">
        <f>'U11G 91'!V9</f>
        <v>2</v>
      </c>
      <c r="F11" s="91" t="str">
        <f>'U11G 91'!W9</f>
        <v>Second</v>
      </c>
    </row>
    <row r="12" spans="1:6" x14ac:dyDescent="0.2">
      <c r="A12" s="36" t="str">
        <f>'U11G 91'!R10</f>
        <v>SE</v>
      </c>
      <c r="B12" s="36" t="str">
        <f>'U11G 91'!S10</f>
        <v>Tormead</v>
      </c>
      <c r="C12" s="36">
        <f>'U11G 91'!T10</f>
        <v>148.702</v>
      </c>
      <c r="D12" s="36">
        <f>'U11G 91'!U10</f>
        <v>120.268</v>
      </c>
      <c r="E12" s="38">
        <f>'U11G 91'!V10</f>
        <v>1</v>
      </c>
      <c r="F12" s="91" t="str">
        <f>'U11G 91'!W10</f>
        <v>First</v>
      </c>
    </row>
    <row r="13" spans="1:6" x14ac:dyDescent="0.2">
      <c r="A13" s="36" t="str">
        <f>'U11G 91'!R11</f>
        <v>SW</v>
      </c>
      <c r="B13" s="36" t="str">
        <f>'U11G 91'!S11</f>
        <v>West Buckland</v>
      </c>
      <c r="C13" s="36">
        <f>'U11G 91'!T11</f>
        <v>137.30100000000002</v>
      </c>
      <c r="D13" s="36">
        <f>'U11G 91'!U11</f>
        <v>110.70099999999999</v>
      </c>
      <c r="E13" s="38">
        <f>'U11G 91'!V11</f>
        <v>7</v>
      </c>
      <c r="F13" s="91" t="str">
        <f>'U11G 91'!W11</f>
        <v>7th</v>
      </c>
    </row>
    <row r="14" spans="1:6" x14ac:dyDescent="0.2">
      <c r="A14" s="36" t="str">
        <f>'U11G 91'!R12</f>
        <v>W</v>
      </c>
      <c r="B14" s="36" t="str">
        <f>'U11G 91'!S12</f>
        <v>Llandaff City</v>
      </c>
      <c r="C14" s="36">
        <f>'U11G 91'!T12</f>
        <v>109.08499999999999</v>
      </c>
      <c r="D14" s="36">
        <f>'U11G 91'!U12</f>
        <v>109.08500000000001</v>
      </c>
      <c r="E14" s="38">
        <f>'U11G 91'!V12</f>
        <v>8</v>
      </c>
      <c r="F14" s="91" t="str">
        <f>'U11G 91'!W12</f>
        <v>8th</v>
      </c>
    </row>
    <row r="15" spans="1:6" x14ac:dyDescent="0.2">
      <c r="A15" s="36" t="str">
        <f>'U11G 91'!R13</f>
        <v>WM</v>
      </c>
      <c r="B15" s="36" t="str">
        <f>'U11G 91'!S13</f>
        <v>Coppice</v>
      </c>
      <c r="C15" s="36">
        <f>'U11G 91'!T13</f>
        <v>132.38400000000001</v>
      </c>
      <c r="D15" s="36">
        <f>'U11G 91'!U13</f>
        <v>106.73399999999999</v>
      </c>
      <c r="E15" s="38">
        <f>'U11G 91'!V13</f>
        <v>9</v>
      </c>
      <c r="F15" s="91" t="str">
        <f>'U11G 91'!W13</f>
        <v>9th</v>
      </c>
    </row>
    <row r="16" spans="1:6" x14ac:dyDescent="0.2">
      <c r="A16" s="36" t="str">
        <f>'U11G 91'!R14</f>
        <v>Y</v>
      </c>
      <c r="B16" s="36" t="str">
        <f>'U11G 91'!S14</f>
        <v>Sheffield</v>
      </c>
      <c r="C16" s="36">
        <f>'U11G 91'!T14</f>
        <v>141.55199999999999</v>
      </c>
      <c r="D16" s="36">
        <f>'U11G 91'!U14</f>
        <v>114.11799999999999</v>
      </c>
      <c r="E16" s="38">
        <f>'U11G 91'!V14</f>
        <v>4</v>
      </c>
      <c r="F16" s="91" t="str">
        <f>'U11G 91'!W14</f>
        <v>4th</v>
      </c>
    </row>
    <row r="17" spans="1:6" ht="6.4" customHeight="1" x14ac:dyDescent="0.2">
      <c r="A17" s="39"/>
      <c r="B17" s="39"/>
      <c r="C17" s="40"/>
      <c r="D17" s="39"/>
      <c r="E17" s="39"/>
      <c r="F17" s="39"/>
    </row>
    <row r="18" spans="1:6" ht="18" x14ac:dyDescent="0.25">
      <c r="A18" s="110" t="s">
        <v>114</v>
      </c>
      <c r="B18" s="39"/>
      <c r="C18" s="40"/>
      <c r="D18" s="39"/>
      <c r="E18" s="39"/>
      <c r="F18" s="39"/>
    </row>
    <row r="19" spans="1:6" ht="15" x14ac:dyDescent="0.25">
      <c r="A19" s="35" t="s">
        <v>592</v>
      </c>
      <c r="B19" s="35" t="s">
        <v>2</v>
      </c>
      <c r="C19" s="35" t="s">
        <v>593</v>
      </c>
      <c r="D19" s="35" t="s">
        <v>594</v>
      </c>
      <c r="E19" s="35" t="s">
        <v>5</v>
      </c>
      <c r="F19" s="35" t="s">
        <v>595</v>
      </c>
    </row>
    <row r="20" spans="1:6" x14ac:dyDescent="0.2">
      <c r="A20" s="36" t="str">
        <f>'U11B 191'!R2</f>
        <v>E</v>
      </c>
      <c r="B20" s="36" t="str">
        <f>'U11B 191'!S2</f>
        <v>St Faith's</v>
      </c>
      <c r="C20" s="36">
        <f>'U11B 191'!T2</f>
        <v>141.6</v>
      </c>
      <c r="D20" s="36">
        <f>'U11B 191'!U2</f>
        <v>114</v>
      </c>
      <c r="E20" s="37">
        <f>'U11B 191'!V2</f>
        <v>1</v>
      </c>
      <c r="F20" s="91" t="str">
        <f>'U11B 191'!W2</f>
        <v>First</v>
      </c>
    </row>
    <row r="21" spans="1:6" x14ac:dyDescent="0.2">
      <c r="A21" s="36" t="str">
        <f>'U11B 191'!R3</f>
        <v>EM</v>
      </c>
      <c r="B21" s="36">
        <f>'U11B 191'!S3</f>
        <v>0</v>
      </c>
      <c r="C21" s="36">
        <f>'U11B 191'!T3</f>
        <v>0</v>
      </c>
      <c r="D21" s="36">
        <f>'U11B 191'!U3</f>
        <v>0</v>
      </c>
      <c r="E21" s="37">
        <f>'U11B 191'!V3</f>
        <v>13</v>
      </c>
      <c r="F21" s="91" t="str">
        <f>'U11B 191'!W3</f>
        <v>13th</v>
      </c>
    </row>
    <row r="22" spans="1:6" x14ac:dyDescent="0.2">
      <c r="A22" s="36" t="str">
        <f>'U11B 191'!R4</f>
        <v>L</v>
      </c>
      <c r="B22" s="36">
        <f>'U11B 191'!S4</f>
        <v>0</v>
      </c>
      <c r="C22" s="36">
        <f>'U11B 191'!T4</f>
        <v>0</v>
      </c>
      <c r="D22" s="36">
        <f>'U11B 191'!U4</f>
        <v>0</v>
      </c>
      <c r="E22" s="37">
        <f>'U11B 191'!V4</f>
        <v>13</v>
      </c>
      <c r="F22" s="91" t="str">
        <f>'U11B 191'!W4</f>
        <v>13th</v>
      </c>
    </row>
    <row r="23" spans="1:6" x14ac:dyDescent="0.2">
      <c r="A23" s="36" t="str">
        <f>'U11B 191'!R5</f>
        <v>N</v>
      </c>
      <c r="B23" s="36" t="str">
        <f>'U11B 191'!S5</f>
        <v>Stanwix</v>
      </c>
      <c r="C23" s="36">
        <f>'U11B 191'!T5</f>
        <v>111.70000000000002</v>
      </c>
      <c r="D23" s="36">
        <f>'U11B 191'!U5</f>
        <v>113.14999999999999</v>
      </c>
      <c r="E23" s="37">
        <f>'U11B 191'!V5</f>
        <v>2</v>
      </c>
      <c r="F23" s="91" t="str">
        <f>'U11B 191'!W5</f>
        <v>Second</v>
      </c>
    </row>
    <row r="24" spans="1:6" x14ac:dyDescent="0.2">
      <c r="A24" s="36" t="str">
        <f>'U11B 191'!R6</f>
        <v>NI</v>
      </c>
      <c r="B24" s="36">
        <f>'U11B 191'!S6</f>
        <v>0</v>
      </c>
      <c r="C24" s="36">
        <f>'U11B 191'!T6</f>
        <v>0</v>
      </c>
      <c r="D24" s="36">
        <f>'U11B 191'!U6</f>
        <v>0</v>
      </c>
      <c r="E24" s="37">
        <f>'U11B 191'!V6</f>
        <v>13</v>
      </c>
      <c r="F24" s="91" t="str">
        <f>'U11B 191'!W6</f>
        <v>13th</v>
      </c>
    </row>
    <row r="25" spans="1:6" x14ac:dyDescent="0.2">
      <c r="A25" s="36" t="str">
        <f>'U11B 191'!R7</f>
        <v>NW</v>
      </c>
      <c r="B25" s="36">
        <f>'U11B 191'!S7</f>
        <v>0</v>
      </c>
      <c r="C25" s="36">
        <f>'U11B 191'!T7</f>
        <v>0</v>
      </c>
      <c r="D25" s="36">
        <f>'U11B 191'!U7</f>
        <v>0</v>
      </c>
      <c r="E25" s="37">
        <f>'U11B 191'!V7</f>
        <v>13</v>
      </c>
      <c r="F25" s="91" t="str">
        <f>'U11B 191'!W7</f>
        <v>13th</v>
      </c>
    </row>
    <row r="26" spans="1:6" x14ac:dyDescent="0.2">
      <c r="A26" s="36" t="str">
        <f>'U11B 191'!R8</f>
        <v>Sc</v>
      </c>
      <c r="B26" s="36">
        <f>'U11B 191'!S8</f>
        <v>0</v>
      </c>
      <c r="C26" s="36">
        <f>'U11B 191'!T8</f>
        <v>0</v>
      </c>
      <c r="D26" s="36">
        <f>'U11B 191'!U8</f>
        <v>0</v>
      </c>
      <c r="E26" s="37">
        <f>'U11B 191'!V8</f>
        <v>13</v>
      </c>
      <c r="F26" s="91" t="str">
        <f>'U11B 191'!W8</f>
        <v>13th</v>
      </c>
    </row>
    <row r="27" spans="1:6" x14ac:dyDescent="0.2">
      <c r="A27" s="36" t="str">
        <f>'U11B 191'!R9</f>
        <v>S</v>
      </c>
      <c r="B27" s="36" t="str">
        <f>'U11B 191'!S9</f>
        <v>Dair House</v>
      </c>
      <c r="C27" s="36">
        <f>'U11B 191'!T9</f>
        <v>103.25</v>
      </c>
      <c r="D27" s="36">
        <f>'U11B 191'!U9</f>
        <v>102.25</v>
      </c>
      <c r="E27" s="37">
        <f>'U11B 191'!V9</f>
        <v>5</v>
      </c>
      <c r="F27" s="91" t="str">
        <f>'U11B 191'!W9</f>
        <v>5th</v>
      </c>
    </row>
    <row r="28" spans="1:6" x14ac:dyDescent="0.2">
      <c r="A28" s="36" t="str">
        <f>'U11B 191'!R10</f>
        <v>SE</v>
      </c>
      <c r="B28" s="36" t="str">
        <f>'U11B 191'!S10</f>
        <v>St John's</v>
      </c>
      <c r="C28" s="36">
        <f>'U11B 191'!T10</f>
        <v>82.649999999999991</v>
      </c>
      <c r="D28" s="36">
        <f>'U11B 191'!U10</f>
        <v>82.65</v>
      </c>
      <c r="E28" s="37">
        <f>'U11B 191'!V10</f>
        <v>6</v>
      </c>
      <c r="F28" s="91" t="str">
        <f>'U11B 191'!W10</f>
        <v>6th</v>
      </c>
    </row>
    <row r="29" spans="1:6" x14ac:dyDescent="0.2">
      <c r="A29" s="36" t="str">
        <f>'U11B 191'!R11</f>
        <v>SW</v>
      </c>
      <c r="B29" s="36" t="str">
        <f>'U11B 191'!S11</f>
        <v>Port Regis</v>
      </c>
      <c r="C29" s="36">
        <f>'U11B 191'!T11</f>
        <v>134.75</v>
      </c>
      <c r="D29" s="36">
        <f>'U11B 191'!U11</f>
        <v>109</v>
      </c>
      <c r="E29" s="37">
        <f>'U11B 191'!V11</f>
        <v>4</v>
      </c>
      <c r="F29" s="91" t="str">
        <f>'U11B 191'!W11</f>
        <v>4th</v>
      </c>
    </row>
    <row r="30" spans="1:6" x14ac:dyDescent="0.2">
      <c r="A30" s="36" t="str">
        <f>'U11B 191'!R12</f>
        <v>W</v>
      </c>
      <c r="B30" s="36">
        <f>'U11B 191'!S12</f>
        <v>0</v>
      </c>
      <c r="C30" s="36">
        <f>'U11B 191'!T12</f>
        <v>0</v>
      </c>
      <c r="D30" s="36">
        <f>'U11B 191'!U12</f>
        <v>0</v>
      </c>
      <c r="E30" s="37">
        <f>'U11B 191'!V12</f>
        <v>13</v>
      </c>
      <c r="F30" s="91" t="str">
        <f>'U11B 191'!W12</f>
        <v>13th</v>
      </c>
    </row>
    <row r="31" spans="1:6" x14ac:dyDescent="0.2">
      <c r="A31" s="36" t="str">
        <f>'U11B 191'!R13</f>
        <v>WM</v>
      </c>
      <c r="B31" s="36" t="str">
        <f>'U11B 191'!S13</f>
        <v>Coppice</v>
      </c>
      <c r="C31" s="36">
        <f>'U11B 191'!T13</f>
        <v>135.15</v>
      </c>
      <c r="D31" s="36">
        <f>'U11B 191'!U13</f>
        <v>109.9</v>
      </c>
      <c r="E31" s="37">
        <f>'U11B 191'!V13</f>
        <v>3</v>
      </c>
      <c r="F31" s="91" t="str">
        <f>'U11B 191'!W13</f>
        <v>Third</v>
      </c>
    </row>
    <row r="32" spans="1:6" x14ac:dyDescent="0.2">
      <c r="A32" s="36" t="str">
        <f>'U11B 191'!R14</f>
        <v>Y</v>
      </c>
      <c r="B32" s="36">
        <f>'U11B 191'!S14</f>
        <v>0</v>
      </c>
      <c r="C32" s="36">
        <f>'U11B 191'!T14</f>
        <v>0</v>
      </c>
      <c r="D32" s="36">
        <f>'U11B 191'!U14</f>
        <v>0</v>
      </c>
      <c r="E32" s="37">
        <f>'U11B 191'!V14</f>
        <v>13</v>
      </c>
      <c r="F32" s="91" t="str">
        <f>'U11B 191'!W14</f>
        <v>13th</v>
      </c>
    </row>
    <row r="33" spans="1:6" ht="6" customHeight="1" x14ac:dyDescent="0.2">
      <c r="C33" s="41"/>
    </row>
    <row r="34" spans="1:6" ht="18" x14ac:dyDescent="0.25">
      <c r="A34" s="110" t="s">
        <v>163</v>
      </c>
      <c r="C34" s="41"/>
    </row>
    <row r="35" spans="1:6" ht="15" x14ac:dyDescent="0.25">
      <c r="A35" s="35" t="s">
        <v>592</v>
      </c>
      <c r="B35" s="35" t="s">
        <v>2</v>
      </c>
      <c r="C35" s="35" t="s">
        <v>593</v>
      </c>
      <c r="D35" s="35" t="s">
        <v>594</v>
      </c>
      <c r="E35" s="35" t="s">
        <v>5</v>
      </c>
      <c r="F35" s="35" t="s">
        <v>595</v>
      </c>
    </row>
    <row r="36" spans="1:6" x14ac:dyDescent="0.2">
      <c r="A36" s="36" t="str">
        <f>'U11M 291'!AF2</f>
        <v>E</v>
      </c>
      <c r="B36" s="36" t="str">
        <f>'U11M 291'!AG2</f>
        <v>St Faith's</v>
      </c>
      <c r="C36" s="36">
        <f>'U11M 291'!AH2</f>
        <v>67.917000000000002</v>
      </c>
      <c r="D36" s="36">
        <f>'U11M 291'!AI2</f>
        <v>111.602</v>
      </c>
      <c r="E36" s="37">
        <f>'U11M 291'!AJ2</f>
        <v>6</v>
      </c>
      <c r="F36" s="91" t="str">
        <f>'U11M 291'!AK2</f>
        <v>6th</v>
      </c>
    </row>
    <row r="37" spans="1:6" x14ac:dyDescent="0.2">
      <c r="A37" s="36" t="str">
        <f>'U11M 291'!AF3</f>
        <v>EM</v>
      </c>
      <c r="B37" s="36" t="str">
        <f>'U11M 291'!AG3</f>
        <v>Stamford</v>
      </c>
      <c r="C37" s="36">
        <f>'U11M 291'!AH3</f>
        <v>137.518</v>
      </c>
      <c r="D37" s="36">
        <f>'U11M 291'!AI3</f>
        <v>110.61800000000001</v>
      </c>
      <c r="E37" s="37">
        <f>'U11M 291'!AJ3</f>
        <v>7</v>
      </c>
      <c r="F37" s="91" t="str">
        <f>'U11M 291'!AK3</f>
        <v>7th</v>
      </c>
    </row>
    <row r="38" spans="1:6" x14ac:dyDescent="0.2">
      <c r="A38" s="36" t="str">
        <f>'U11M 291'!AF4</f>
        <v>L</v>
      </c>
      <c r="B38" s="36" t="str">
        <f>'U11M 291'!AG4</f>
        <v>Surbiton High</v>
      </c>
      <c r="C38" s="36">
        <f>'U11M 291'!AH4</f>
        <v>137.46799999999999</v>
      </c>
      <c r="D38" s="36">
        <f>'U11M 291'!AI4</f>
        <v>110.03399999999999</v>
      </c>
      <c r="E38" s="37">
        <f>'U11M 291'!AJ4</f>
        <v>8</v>
      </c>
      <c r="F38" s="91" t="str">
        <f>'U11M 291'!AK4</f>
        <v>8th</v>
      </c>
    </row>
    <row r="39" spans="1:6" x14ac:dyDescent="0.2">
      <c r="A39" s="36" t="str">
        <f>'U11M 291'!AF5</f>
        <v>N</v>
      </c>
      <c r="B39" s="36" t="str">
        <f>'U11M 291'!AG5</f>
        <v>Newcastle RGS</v>
      </c>
      <c r="C39" s="36">
        <f>'U11M 291'!AH5</f>
        <v>143.74799999999999</v>
      </c>
      <c r="D39" s="36">
        <f>'U11M 291'!AI5</f>
        <v>116.08099999999999</v>
      </c>
      <c r="E39" s="37">
        <f>'U11M 291'!AJ5</f>
        <v>3</v>
      </c>
      <c r="F39" s="91" t="str">
        <f>'U11M 291'!AK5</f>
        <v>Third</v>
      </c>
    </row>
    <row r="40" spans="1:6" x14ac:dyDescent="0.2">
      <c r="A40" s="36" t="str">
        <f>'U11M 291'!AF6</f>
        <v>NI</v>
      </c>
      <c r="B40" s="36">
        <f>'U11M 291'!AG6</f>
        <v>0</v>
      </c>
      <c r="C40" s="36">
        <f>'U11M 291'!AH6</f>
        <v>0</v>
      </c>
      <c r="D40" s="36">
        <f>'U11M 291'!AI6</f>
        <v>0</v>
      </c>
      <c r="E40" s="37">
        <f>'U11M 291'!AJ6</f>
        <v>13</v>
      </c>
      <c r="F40" s="91" t="str">
        <f>'U11M 291'!AK6</f>
        <v>13th</v>
      </c>
    </row>
    <row r="41" spans="1:6" x14ac:dyDescent="0.2">
      <c r="A41" s="36" t="str">
        <f>'U11M 291'!AF7</f>
        <v>NW</v>
      </c>
      <c r="B41" s="36">
        <f>'U11M 291'!AG7</f>
        <v>0</v>
      </c>
      <c r="C41" s="36">
        <f>'U11M 291'!AH7</f>
        <v>0</v>
      </c>
      <c r="D41" s="36">
        <f>'U11M 291'!AI7</f>
        <v>0</v>
      </c>
      <c r="E41" s="37">
        <f>'U11M 291'!AJ7</f>
        <v>13</v>
      </c>
      <c r="F41" s="91" t="str">
        <f>'U11M 291'!AK7</f>
        <v>13th</v>
      </c>
    </row>
    <row r="42" spans="1:6" x14ac:dyDescent="0.2">
      <c r="A42" s="36" t="str">
        <f>'U11M 291'!AF8</f>
        <v>Sc</v>
      </c>
      <c r="B42" s="36">
        <f>'U11M 291'!AG8</f>
        <v>0</v>
      </c>
      <c r="C42" s="36">
        <f>'U11M 291'!AH8</f>
        <v>0</v>
      </c>
      <c r="D42" s="36">
        <f>'U11M 291'!AI8</f>
        <v>0</v>
      </c>
      <c r="E42" s="37">
        <f>'U11M 291'!AJ8</f>
        <v>13</v>
      </c>
      <c r="F42" s="91" t="str">
        <f>'U11M 291'!AK8</f>
        <v>13th</v>
      </c>
    </row>
    <row r="43" spans="1:6" x14ac:dyDescent="0.2">
      <c r="A43" s="36" t="str">
        <f>'U11M 291'!AF9</f>
        <v xml:space="preserve">S </v>
      </c>
      <c r="B43" s="36" t="str">
        <f>'U11M 291'!AG9</f>
        <v>Chalfont St Peter</v>
      </c>
      <c r="C43" s="36">
        <f>'U11M 291'!AH9</f>
        <v>133.73600000000002</v>
      </c>
      <c r="D43" s="36">
        <f>'U11M 291'!AI9</f>
        <v>107.05199999999999</v>
      </c>
      <c r="E43" s="37">
        <f>'U11M 291'!AJ9</f>
        <v>9</v>
      </c>
      <c r="F43" s="91" t="str">
        <f>'U11M 291'!AK9</f>
        <v>9th</v>
      </c>
    </row>
    <row r="44" spans="1:6" x14ac:dyDescent="0.2">
      <c r="A44" s="36" t="str">
        <f>'U11M 291'!AF10</f>
        <v>SE</v>
      </c>
      <c r="B44" s="36" t="str">
        <f>'U11M 291'!AG10</f>
        <v>Laleham</v>
      </c>
      <c r="C44" s="36">
        <f>'U11M 291'!AH10</f>
        <v>145.33500000000001</v>
      </c>
      <c r="D44" s="36">
        <f>'U11M 291'!AI10</f>
        <v>117.16800000000001</v>
      </c>
      <c r="E44" s="37">
        <f>'U11M 291'!AJ10</f>
        <v>2</v>
      </c>
      <c r="F44" s="91" t="str">
        <f>'U11M 291'!AK10</f>
        <v>Second</v>
      </c>
    </row>
    <row r="45" spans="1:6" x14ac:dyDescent="0.2">
      <c r="A45" s="36" t="str">
        <f>'U11M 291'!AF11</f>
        <v>SW</v>
      </c>
      <c r="B45" s="36" t="str">
        <f>'U11M 291'!AG11</f>
        <v>West Buckland</v>
      </c>
      <c r="C45" s="36">
        <f>'U11M 291'!AH11</f>
        <v>139.15199999999999</v>
      </c>
      <c r="D45" s="36">
        <f>'U11M 291'!AI11</f>
        <v>111.88500000000001</v>
      </c>
      <c r="E45" s="37">
        <f>'U11M 291'!AJ11</f>
        <v>5</v>
      </c>
      <c r="F45" s="91" t="str">
        <f>'U11M 291'!AK11</f>
        <v>5th</v>
      </c>
    </row>
    <row r="46" spans="1:6" x14ac:dyDescent="0.2">
      <c r="A46" s="36" t="str">
        <f>'U11M 291'!AF12</f>
        <v>W</v>
      </c>
      <c r="B46" s="36" t="str">
        <f>'U11M 291'!AG12</f>
        <v>Marlborough</v>
      </c>
      <c r="C46" s="36">
        <f>'U11M 291'!AH12</f>
        <v>149.23499999999999</v>
      </c>
      <c r="D46" s="36">
        <f>'U11M 291'!AI12</f>
        <v>120.351</v>
      </c>
      <c r="E46" s="37">
        <f>'U11M 291'!AJ12</f>
        <v>1</v>
      </c>
      <c r="F46" s="91" t="str">
        <f>'U11M 291'!AK12</f>
        <v>First</v>
      </c>
    </row>
    <row r="47" spans="1:6" x14ac:dyDescent="0.2">
      <c r="A47" s="36" t="str">
        <f>'U11M 291'!AF13</f>
        <v>WM</v>
      </c>
      <c r="B47" s="36" t="str">
        <f>'U11M 291'!AG13</f>
        <v>Coppice</v>
      </c>
      <c r="C47" s="36">
        <f>'U11M 291'!AH13</f>
        <v>143.51899999999998</v>
      </c>
      <c r="D47" s="36">
        <f>'U11M 291'!AI13</f>
        <v>115.435</v>
      </c>
      <c r="E47" s="37">
        <f>'U11M 291'!AJ13</f>
        <v>4</v>
      </c>
      <c r="F47" s="91" t="str">
        <f>'U11M 291'!AK13</f>
        <v>4th</v>
      </c>
    </row>
    <row r="48" spans="1:6" x14ac:dyDescent="0.2">
      <c r="A48" s="36" t="str">
        <f>'U11M 291'!AF14</f>
        <v>Y</v>
      </c>
      <c r="B48" s="36">
        <f>'U11M 291'!AG14</f>
        <v>0</v>
      </c>
      <c r="C48" s="36">
        <f>'U11M 291'!AH14</f>
        <v>0</v>
      </c>
      <c r="D48" s="36">
        <f>'U11M 291'!AI14</f>
        <v>0</v>
      </c>
      <c r="E48" s="37">
        <f>'U11M 291'!AJ14</f>
        <v>13</v>
      </c>
      <c r="F48" s="91" t="str">
        <f>'U11M 291'!AK14</f>
        <v>13th</v>
      </c>
    </row>
  </sheetData>
  <phoneticPr fontId="9" type="noConversion"/>
  <conditionalFormatting sqref="D36:D47 D20:D32 D4:D16">
    <cfRule type="cellIs" dxfId="54" priority="10" stopIfTrue="1" operator="equal">
      <formula>1</formula>
    </cfRule>
    <cfRule type="cellIs" dxfId="53" priority="11" stopIfTrue="1" operator="equal">
      <formula>2</formula>
    </cfRule>
    <cfRule type="cellIs" dxfId="52" priority="12" stopIfTrue="1" operator="equal">
      <formula>3</formula>
    </cfRule>
  </conditionalFormatting>
  <conditionalFormatting sqref="E36:E48 E20:E32 E4:E16">
    <cfRule type="cellIs" dxfId="51" priority="14" stopIfTrue="1" operator="equal">
      <formula>"1st"</formula>
    </cfRule>
    <cfRule type="cellIs" dxfId="50" priority="15" stopIfTrue="1" operator="equal">
      <formula>"2nd"</formula>
    </cfRule>
    <cfRule type="cellIs" dxfId="49" priority="16" stopIfTrue="1" operator="equal">
      <formula>"3rd"</formula>
    </cfRule>
  </conditionalFormatting>
  <conditionalFormatting sqref="F20:F32">
    <cfRule type="cellIs" dxfId="48" priority="7" stopIfTrue="1" operator="equal">
      <formula>"First"</formula>
    </cfRule>
    <cfRule type="cellIs" dxfId="47" priority="8" stopIfTrue="1" operator="equal">
      <formula>"Second"</formula>
    </cfRule>
    <cfRule type="cellIs" dxfId="46" priority="9" stopIfTrue="1" operator="equal">
      <formula>"Third"</formula>
    </cfRule>
  </conditionalFormatting>
  <conditionalFormatting sqref="F36:F48">
    <cfRule type="cellIs" dxfId="45" priority="4" stopIfTrue="1" operator="equal">
      <formula>"First"</formula>
    </cfRule>
    <cfRule type="cellIs" dxfId="44" priority="5" stopIfTrue="1" operator="equal">
      <formula>"Second"</formula>
    </cfRule>
    <cfRule type="cellIs" dxfId="43" priority="6" stopIfTrue="1" operator="equal">
      <formula>"Third"</formula>
    </cfRule>
  </conditionalFormatting>
  <conditionalFormatting sqref="F4:F16">
    <cfRule type="cellIs" dxfId="42" priority="1" stopIfTrue="1" operator="equal">
      <formula>"First"</formula>
    </cfRule>
    <cfRule type="cellIs" dxfId="41" priority="2" stopIfTrue="1" operator="equal">
      <formula>"Second"</formula>
    </cfRule>
    <cfRule type="cellIs" dxfId="40" priority="3" stopIfTrue="1" operator="equal">
      <formula>"Third"</formula>
    </cfRule>
  </conditionalFormatting>
  <printOptions horizontalCentered="1"/>
  <pageMargins left="0.19685039370078741" right="0.19685039370078741" top="0" bottom="0" header="0" footer="0"/>
  <pageSetup paperSize="9" scale="116" orientation="portrait" r:id="rId1"/>
  <headerFooter alignWithMargins="0">
    <oddHeader>&amp;C&amp;"Arial,Bold"&amp;14SCHOOL GYM NATIONAL FINAL, 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indexed="22"/>
  </sheetPr>
  <dimension ref="A2:F48"/>
  <sheetViews>
    <sheetView view="pageBreakPreview" zoomScaleNormal="130" zoomScaleSheetLayoutView="100" workbookViewId="0">
      <selection activeCell="E36" sqref="E36"/>
    </sheetView>
  </sheetViews>
  <sheetFormatPr defaultColWidth="8.7109375" defaultRowHeight="14.25" x14ac:dyDescent="0.2"/>
  <cols>
    <col min="1" max="1" width="9.7109375" style="32" bestFit="1" customWidth="1"/>
    <col min="2" max="2" width="27.7109375" style="32" bestFit="1" customWidth="1"/>
    <col min="3" max="3" width="12.7109375" style="32" bestFit="1" customWidth="1"/>
    <col min="4" max="4" width="12" style="32" bestFit="1" customWidth="1"/>
    <col min="5" max="5" width="8.7109375" style="32" bestFit="1" customWidth="1"/>
    <col min="6" max="6" width="10.140625" style="32" bestFit="1" customWidth="1"/>
  </cols>
  <sheetData>
    <row r="2" spans="1:6" ht="18" x14ac:dyDescent="0.25">
      <c r="A2" s="110" t="s">
        <v>237</v>
      </c>
    </row>
    <row r="3" spans="1:6" ht="15" x14ac:dyDescent="0.25">
      <c r="A3" s="35" t="s">
        <v>592</v>
      </c>
      <c r="B3" s="35" t="s">
        <v>2</v>
      </c>
      <c r="C3" s="35" t="s">
        <v>593</v>
      </c>
      <c r="D3" s="35" t="s">
        <v>594</v>
      </c>
      <c r="E3" s="35" t="s">
        <v>5</v>
      </c>
      <c r="F3" s="35" t="s">
        <v>595</v>
      </c>
    </row>
    <row r="4" spans="1:6" x14ac:dyDescent="0.2">
      <c r="A4" s="36" t="str">
        <f>'U14G 491'!R2</f>
        <v>E</v>
      </c>
      <c r="B4" s="36" t="str">
        <f>'U14G 491'!S2</f>
        <v>Great Baddow</v>
      </c>
      <c r="C4" s="36">
        <f>'U14G 491'!T2</f>
        <v>141.87</v>
      </c>
      <c r="D4" s="36">
        <f>'U14G 491'!U2</f>
        <v>114.89</v>
      </c>
      <c r="E4" s="38">
        <f>'U14G 491'!V2</f>
        <v>9</v>
      </c>
      <c r="F4" s="91" t="str">
        <f>'U14G 491'!W2</f>
        <v>9th</v>
      </c>
    </row>
    <row r="5" spans="1:6" x14ac:dyDescent="0.2">
      <c r="A5" s="36" t="str">
        <f>'U14G 491'!R3</f>
        <v>EM</v>
      </c>
      <c r="B5" s="36" t="str">
        <f>'U14G 491'!S3</f>
        <v>St George's</v>
      </c>
      <c r="C5" s="36">
        <f>'U14G 491'!T3</f>
        <v>143.82</v>
      </c>
      <c r="D5" s="36">
        <f>'U14G 491'!U3</f>
        <v>115.62</v>
      </c>
      <c r="E5" s="38">
        <f>'U14G 491'!V3</f>
        <v>8</v>
      </c>
      <c r="F5" s="91" t="str">
        <f>'U14G 491'!W3</f>
        <v>8th</v>
      </c>
    </row>
    <row r="6" spans="1:6" x14ac:dyDescent="0.2">
      <c r="A6" s="36" t="str">
        <f>'U14G 491'!R4</f>
        <v>L</v>
      </c>
      <c r="B6" s="36" t="str">
        <f>'U14G 491'!S4</f>
        <v>Surbiton High</v>
      </c>
      <c r="C6" s="36">
        <f>'U14G 491'!T4</f>
        <v>150.84700000000001</v>
      </c>
      <c r="D6" s="36">
        <f>'U14G 491'!U4</f>
        <v>121.38</v>
      </c>
      <c r="E6" s="38">
        <f>'U14G 491'!V4</f>
        <v>1</v>
      </c>
      <c r="F6" s="91" t="str">
        <f>'U14G 491'!W4</f>
        <v>First</v>
      </c>
    </row>
    <row r="7" spans="1:6" x14ac:dyDescent="0.2">
      <c r="A7" s="36" t="str">
        <f>'U14G 491'!R5</f>
        <v>N</v>
      </c>
      <c r="B7" s="36" t="str">
        <f>'U14G 491'!S5</f>
        <v>Ullswater</v>
      </c>
      <c r="C7" s="36">
        <f>'U14G 491'!T5</f>
        <v>130.32999999999998</v>
      </c>
      <c r="D7" s="36">
        <f>'U14G 491'!U5</f>
        <v>116.39999999999999</v>
      </c>
      <c r="E7" s="38">
        <f>'U14G 491'!V5</f>
        <v>5</v>
      </c>
      <c r="F7" s="91" t="str">
        <f>'U14G 491'!W5</f>
        <v>5th</v>
      </c>
    </row>
    <row r="8" spans="1:6" x14ac:dyDescent="0.2">
      <c r="A8" s="36" t="str">
        <f>'U14G 491'!R6</f>
        <v>NI</v>
      </c>
      <c r="B8" s="36">
        <f>'U14G 491'!S6</f>
        <v>0</v>
      </c>
      <c r="C8" s="36">
        <f>'U14G 491'!T6</f>
        <v>0</v>
      </c>
      <c r="D8" s="36">
        <f>'U14G 491'!U6</f>
        <v>0</v>
      </c>
      <c r="E8" s="38">
        <f>'U14G 491'!V6</f>
        <v>13</v>
      </c>
      <c r="F8" s="91" t="str">
        <f>'U14G 491'!W6</f>
        <v>13th</v>
      </c>
    </row>
    <row r="9" spans="1:6" x14ac:dyDescent="0.2">
      <c r="A9" s="36" t="str">
        <f>'U14G 491'!R7</f>
        <v>NW</v>
      </c>
      <c r="B9" s="36" t="str">
        <f>'U14G 491'!S7</f>
        <v>St Bede's</v>
      </c>
      <c r="C9" s="36">
        <f>'U14G 491'!T7</f>
        <v>139.44000000000003</v>
      </c>
      <c r="D9" s="36">
        <f>'U14G 491'!U7</f>
        <v>112.82</v>
      </c>
      <c r="E9" s="38">
        <f>'U14G 491'!V7</f>
        <v>10</v>
      </c>
      <c r="F9" s="91" t="str">
        <f>'U14G 491'!W7</f>
        <v>10th</v>
      </c>
    </row>
    <row r="10" spans="1:6" x14ac:dyDescent="0.2">
      <c r="A10" s="36" t="str">
        <f>'U14G 491'!R8</f>
        <v>Sc</v>
      </c>
      <c r="B10" s="36">
        <f>'U14G 491'!S8</f>
        <v>0</v>
      </c>
      <c r="C10" s="36">
        <f>'U14G 491'!T8</f>
        <v>0</v>
      </c>
      <c r="D10" s="36">
        <f>'U14G 491'!U8</f>
        <v>0</v>
      </c>
      <c r="E10" s="38">
        <f>'U14G 491'!V8</f>
        <v>13</v>
      </c>
      <c r="F10" s="91" t="str">
        <f>'U14G 491'!W8</f>
        <v>13th</v>
      </c>
    </row>
    <row r="11" spans="1:6" x14ac:dyDescent="0.2">
      <c r="A11" s="36" t="str">
        <f>'U14G 491'!R9</f>
        <v>S</v>
      </c>
      <c r="B11" s="36" t="str">
        <f>'U14G 491'!S9</f>
        <v>Beaconsfield</v>
      </c>
      <c r="C11" s="36">
        <f>'U14G 491'!T9</f>
        <v>131.87</v>
      </c>
      <c r="D11" s="36">
        <f>'U14G 491'!U9</f>
        <v>117.57</v>
      </c>
      <c r="E11" s="38">
        <f>'U14G 491'!V9</f>
        <v>3</v>
      </c>
      <c r="F11" s="91" t="str">
        <f>'U14G 491'!W9</f>
        <v>Third</v>
      </c>
    </row>
    <row r="12" spans="1:6" x14ac:dyDescent="0.2">
      <c r="A12" s="36" t="str">
        <f>'U14G 491'!R10</f>
        <v>SE</v>
      </c>
      <c r="B12" s="36" t="str">
        <f>'U14G 491'!S10</f>
        <v>Tormead</v>
      </c>
      <c r="C12" s="36">
        <f>'U14G 491'!T10</f>
        <v>148.5</v>
      </c>
      <c r="D12" s="36">
        <f>'U14G 491'!U10</f>
        <v>119.27000000000001</v>
      </c>
      <c r="E12" s="38">
        <f>'U14G 491'!V10</f>
        <v>2</v>
      </c>
      <c r="F12" s="91" t="str">
        <f>'U14G 491'!W10</f>
        <v>Second</v>
      </c>
    </row>
    <row r="13" spans="1:6" x14ac:dyDescent="0.2">
      <c r="A13" s="36" t="str">
        <f>'U14G 491'!R11</f>
        <v>SW</v>
      </c>
      <c r="B13" s="36" t="str">
        <f>'U14G 491'!S11</f>
        <v>Ivybridge</v>
      </c>
      <c r="C13" s="36">
        <f>'U14G 491'!T11</f>
        <v>144.03</v>
      </c>
      <c r="D13" s="36">
        <f>'U14G 491'!U11</f>
        <v>116</v>
      </c>
      <c r="E13" s="38">
        <f>'U14G 491'!V11</f>
        <v>7</v>
      </c>
      <c r="F13" s="91" t="str">
        <f>'U14G 491'!W11</f>
        <v>7th</v>
      </c>
    </row>
    <row r="14" spans="1:6" x14ac:dyDescent="0.2">
      <c r="A14" s="36" t="str">
        <f>'U14G 491'!R12</f>
        <v>W</v>
      </c>
      <c r="B14" s="36" t="str">
        <f>'U14G 491'!S12</f>
        <v>Bishop of Llandaff</v>
      </c>
      <c r="C14" s="36">
        <f>'U14G 491'!T12</f>
        <v>144.9</v>
      </c>
      <c r="D14" s="36">
        <f>'U14G 491'!U12</f>
        <v>116.41999999999999</v>
      </c>
      <c r="E14" s="38">
        <f>'U14G 491'!V12</f>
        <v>4</v>
      </c>
      <c r="F14" s="91" t="str">
        <f>'U14G 491'!W12</f>
        <v>4th</v>
      </c>
    </row>
    <row r="15" spans="1:6" x14ac:dyDescent="0.2">
      <c r="A15" s="36" t="str">
        <f>'U14G 491'!R13</f>
        <v>WM</v>
      </c>
      <c r="B15" s="36" t="str">
        <f>'U14G 491'!S13</f>
        <v>Woodrush</v>
      </c>
      <c r="C15" s="36">
        <f>'U14G 491'!T13</f>
        <v>112.61000000000001</v>
      </c>
      <c r="D15" s="36">
        <f>'U14G 491'!U13</f>
        <v>112.61000000000001</v>
      </c>
      <c r="E15" s="38">
        <f>'U14G 491'!V13</f>
        <v>11</v>
      </c>
      <c r="F15" s="91" t="str">
        <f>'U14G 491'!W13</f>
        <v>11th</v>
      </c>
    </row>
    <row r="16" spans="1:6" x14ac:dyDescent="0.2">
      <c r="A16" s="36" t="str">
        <f>'U14G 491'!R14</f>
        <v>Y</v>
      </c>
      <c r="B16" s="36" t="str">
        <f>'U14G 491'!S14</f>
        <v>Headlands School</v>
      </c>
      <c r="C16" s="36">
        <f>'U14G 491'!T14</f>
        <v>116.18699999999998</v>
      </c>
      <c r="D16" s="36">
        <f>'U14G 491'!U14</f>
        <v>116.18700000000001</v>
      </c>
      <c r="E16" s="38">
        <f>'U14G 491'!V14</f>
        <v>6</v>
      </c>
      <c r="F16" s="91" t="str">
        <f>'U14G 491'!W14</f>
        <v>6th</v>
      </c>
    </row>
    <row r="17" spans="1:6" x14ac:dyDescent="0.2">
      <c r="A17" s="39"/>
      <c r="B17" s="39"/>
      <c r="C17" s="40"/>
      <c r="D17" s="39"/>
      <c r="E17" s="39"/>
      <c r="F17" s="39"/>
    </row>
    <row r="18" spans="1:6" ht="18" x14ac:dyDescent="0.25">
      <c r="A18" s="110" t="s">
        <v>313</v>
      </c>
      <c r="B18" s="116"/>
      <c r="C18" s="40"/>
      <c r="D18" s="39"/>
      <c r="E18" s="39"/>
      <c r="F18" s="39"/>
    </row>
    <row r="19" spans="1:6" ht="15" x14ac:dyDescent="0.25">
      <c r="A19" s="35" t="s">
        <v>592</v>
      </c>
      <c r="B19" s="35" t="s">
        <v>2</v>
      </c>
      <c r="C19" s="35" t="s">
        <v>593</v>
      </c>
      <c r="D19" s="35" t="s">
        <v>594</v>
      </c>
      <c r="E19" s="35" t="s">
        <v>5</v>
      </c>
      <c r="F19" s="35" t="s">
        <v>595</v>
      </c>
    </row>
    <row r="20" spans="1:6" x14ac:dyDescent="0.2">
      <c r="A20" s="36" t="str">
        <f>'U14B 591'!R2</f>
        <v>E</v>
      </c>
      <c r="B20" s="36" t="str">
        <f>'U14B 591'!S2</f>
        <v>St Faith's</v>
      </c>
      <c r="C20" s="36">
        <f>'U14B 591'!T2</f>
        <v>142.19999999999999</v>
      </c>
      <c r="D20" s="36">
        <f>'U14B 591'!U2</f>
        <v>114.70000000000002</v>
      </c>
      <c r="E20" s="37">
        <f>'U14B 591'!V2</f>
        <v>2</v>
      </c>
      <c r="F20" s="91" t="str">
        <f>'U14B 591'!W2</f>
        <v>Second</v>
      </c>
    </row>
    <row r="21" spans="1:6" x14ac:dyDescent="0.2">
      <c r="A21" s="36" t="str">
        <f>'U14B 591'!R3</f>
        <v>EM</v>
      </c>
      <c r="B21" s="36" t="str">
        <f>'U14B 591'!S3</f>
        <v>Priory Ruskin</v>
      </c>
      <c r="C21" s="36">
        <f>'U14B 591'!T3</f>
        <v>111.74999999999999</v>
      </c>
      <c r="D21" s="36">
        <f>'U14B 591'!U3</f>
        <v>111.75</v>
      </c>
      <c r="E21" s="37">
        <f>'U14B 591'!V3</f>
        <v>5</v>
      </c>
      <c r="F21" s="91" t="str">
        <f>'U14B 591'!W3</f>
        <v>5th</v>
      </c>
    </row>
    <row r="22" spans="1:6" x14ac:dyDescent="0.2">
      <c r="A22" s="36" t="str">
        <f>'U14B 591'!R4</f>
        <v>L</v>
      </c>
      <c r="B22" s="36" t="str">
        <f>'U14B 591'!S4</f>
        <v>Coopers Coborn</v>
      </c>
      <c r="C22" s="36">
        <f>'U14B 591'!T4</f>
        <v>139.85000000000002</v>
      </c>
      <c r="D22" s="36">
        <f>'U14B 591'!U4</f>
        <v>113.29999999999998</v>
      </c>
      <c r="E22" s="37">
        <f>'U14B 591'!V4</f>
        <v>3</v>
      </c>
      <c r="F22" s="91" t="str">
        <f>'U14B 591'!W4</f>
        <v>Third</v>
      </c>
    </row>
    <row r="23" spans="1:6" x14ac:dyDescent="0.2">
      <c r="A23" s="36" t="str">
        <f>'U14B 591'!R5</f>
        <v>N</v>
      </c>
      <c r="B23" s="36" t="str">
        <f>'U14B 591'!S5</f>
        <v>Royal Grammar</v>
      </c>
      <c r="C23" s="36">
        <f>'U14B 591'!T5</f>
        <v>145.79999999999998</v>
      </c>
      <c r="D23" s="36">
        <f>'U14B 591'!U5</f>
        <v>117.65</v>
      </c>
      <c r="E23" s="37">
        <f>'U14B 591'!V5</f>
        <v>1</v>
      </c>
      <c r="F23" s="91" t="str">
        <f>'U14B 591'!W5</f>
        <v>First</v>
      </c>
    </row>
    <row r="24" spans="1:6" x14ac:dyDescent="0.2">
      <c r="A24" s="36" t="str">
        <f>'U14B 591'!R6</f>
        <v>NI</v>
      </c>
      <c r="B24" s="36">
        <f>'U14B 591'!S6</f>
        <v>0</v>
      </c>
      <c r="C24" s="36">
        <f>'U14B 591'!T6</f>
        <v>0</v>
      </c>
      <c r="D24" s="36">
        <f>'U14B 591'!U6</f>
        <v>0</v>
      </c>
      <c r="E24" s="37">
        <f>'U14B 591'!V6</f>
        <v>13</v>
      </c>
      <c r="F24" s="91" t="str">
        <f>'U14B 591'!W6</f>
        <v>13th</v>
      </c>
    </row>
    <row r="25" spans="1:6" x14ac:dyDescent="0.2">
      <c r="A25" s="36" t="str">
        <f>'U14B 591'!R7</f>
        <v>NW</v>
      </c>
      <c r="B25" s="36">
        <f>'U14B 591'!S7</f>
        <v>0</v>
      </c>
      <c r="C25" s="36">
        <f>'U14B 591'!T7</f>
        <v>0</v>
      </c>
      <c r="D25" s="36">
        <f>'U14B 591'!U7</f>
        <v>0</v>
      </c>
      <c r="E25" s="37">
        <f>'U14B 591'!V7</f>
        <v>13</v>
      </c>
      <c r="F25" s="91" t="str">
        <f>'U14B 591'!W7</f>
        <v>13th</v>
      </c>
    </row>
    <row r="26" spans="1:6" x14ac:dyDescent="0.2">
      <c r="A26" s="36" t="str">
        <f>'U14B 591'!R8</f>
        <v>Sc</v>
      </c>
      <c r="B26" s="36">
        <f>'U14B 591'!S8</f>
        <v>0</v>
      </c>
      <c r="C26" s="36">
        <f>'U14B 591'!T8</f>
        <v>0</v>
      </c>
      <c r="D26" s="36">
        <f>'U14B 591'!U8</f>
        <v>0</v>
      </c>
      <c r="E26" s="37">
        <f>'U14B 591'!V8</f>
        <v>13</v>
      </c>
      <c r="F26" s="91" t="str">
        <f>'U14B 591'!W8</f>
        <v>13th</v>
      </c>
    </row>
    <row r="27" spans="1:6" x14ac:dyDescent="0.2">
      <c r="A27" s="36" t="str">
        <f>'U14B 591'!R9</f>
        <v>S</v>
      </c>
      <c r="B27" s="36">
        <f>'U14B 591'!S9</f>
        <v>0</v>
      </c>
      <c r="C27" s="36">
        <f>'U14B 591'!T9</f>
        <v>0</v>
      </c>
      <c r="D27" s="36">
        <f>'U14B 591'!U9</f>
        <v>0</v>
      </c>
      <c r="E27" s="37">
        <f>'U14B 591'!V9</f>
        <v>13</v>
      </c>
      <c r="F27" s="91" t="str">
        <f>'U14B 591'!W9</f>
        <v>13th</v>
      </c>
    </row>
    <row r="28" spans="1:6" x14ac:dyDescent="0.2">
      <c r="A28" s="36" t="str">
        <f>'U14B 591'!R10</f>
        <v>SE</v>
      </c>
      <c r="B28" s="36">
        <f>'U14B 591'!S10</f>
        <v>0</v>
      </c>
      <c r="C28" s="36">
        <f>'U14B 591'!T10</f>
        <v>0</v>
      </c>
      <c r="D28" s="36">
        <f>'U14B 591'!U10</f>
        <v>0</v>
      </c>
      <c r="E28" s="37">
        <f>'U14B 591'!V10</f>
        <v>13</v>
      </c>
      <c r="F28" s="91" t="str">
        <f>'U14B 591'!W10</f>
        <v>13th</v>
      </c>
    </row>
    <row r="29" spans="1:6" x14ac:dyDescent="0.2">
      <c r="A29" s="36" t="str">
        <f>'U14B 591'!R11</f>
        <v>SW</v>
      </c>
      <c r="B29" s="36" t="str">
        <f>'U14B 591'!S11</f>
        <v>Ivybridge</v>
      </c>
      <c r="C29" s="36">
        <f>'U14B 591'!T11</f>
        <v>139.44999999999999</v>
      </c>
      <c r="D29" s="36">
        <f>'U14B 591'!U11</f>
        <v>112.45</v>
      </c>
      <c r="E29" s="37">
        <f>'U14B 591'!V11</f>
        <v>4</v>
      </c>
      <c r="F29" s="91" t="str">
        <f>'U14B 591'!W11</f>
        <v>4th</v>
      </c>
    </row>
    <row r="30" spans="1:6" x14ac:dyDescent="0.2">
      <c r="A30" s="36" t="str">
        <f>'U14B 591'!R12</f>
        <v>W</v>
      </c>
      <c r="B30" s="36" t="str">
        <f>'U14B 591'!S12</f>
        <v>St Teilo's</v>
      </c>
      <c r="C30" s="36">
        <f>'U14B 591'!T12</f>
        <v>121.89999999999999</v>
      </c>
      <c r="D30" s="36">
        <f>'U14B 591'!U12</f>
        <v>109.3</v>
      </c>
      <c r="E30" s="37">
        <f>'U14B 591'!V12</f>
        <v>6</v>
      </c>
      <c r="F30" s="91" t="str">
        <f>'U14B 591'!W12</f>
        <v>6th</v>
      </c>
    </row>
    <row r="31" spans="1:6" x14ac:dyDescent="0.2">
      <c r="A31" s="36" t="str">
        <f>'U14B 591'!R13</f>
        <v>WM</v>
      </c>
      <c r="B31" s="36">
        <f>'U14B 591'!S13</f>
        <v>0</v>
      </c>
      <c r="C31" s="36">
        <f>'U14B 591'!T13</f>
        <v>0</v>
      </c>
      <c r="D31" s="36">
        <f>'U14B 591'!U13</f>
        <v>0</v>
      </c>
      <c r="E31" s="37">
        <f>'U14B 591'!V13</f>
        <v>13</v>
      </c>
      <c r="F31" s="91" t="str">
        <f>'U14B 591'!W13</f>
        <v>13th</v>
      </c>
    </row>
    <row r="32" spans="1:6" x14ac:dyDescent="0.2">
      <c r="A32" s="36" t="str">
        <f>'U14B 591'!R14</f>
        <v>Y</v>
      </c>
      <c r="B32" s="36">
        <f>'U14B 591'!S14</f>
        <v>0</v>
      </c>
      <c r="C32" s="36">
        <f>'U14B 591'!T14</f>
        <v>0</v>
      </c>
      <c r="D32" s="36">
        <f>'U14B 591'!U14</f>
        <v>0</v>
      </c>
      <c r="E32" s="37">
        <f>'U14B 591'!V14</f>
        <v>13</v>
      </c>
      <c r="F32" s="91" t="str">
        <f>'U14B 591'!W14</f>
        <v>13th</v>
      </c>
    </row>
    <row r="33" spans="1:6" x14ac:dyDescent="0.2">
      <c r="C33" s="41"/>
    </row>
    <row r="34" spans="1:6" ht="18" x14ac:dyDescent="0.25">
      <c r="A34" s="110" t="s">
        <v>359</v>
      </c>
      <c r="C34" s="41"/>
    </row>
    <row r="35" spans="1:6" ht="15" x14ac:dyDescent="0.25">
      <c r="A35" s="35" t="s">
        <v>592</v>
      </c>
      <c r="B35" s="35" t="s">
        <v>2</v>
      </c>
      <c r="C35" s="35" t="s">
        <v>593</v>
      </c>
      <c r="D35" s="35" t="s">
        <v>594</v>
      </c>
      <c r="E35" s="35" t="s">
        <v>5</v>
      </c>
      <c r="F35" s="35" t="s">
        <v>595</v>
      </c>
    </row>
    <row r="36" spans="1:6" x14ac:dyDescent="0.2">
      <c r="A36" s="36" t="str">
        <f>'U14M 691'!AF2</f>
        <v>E</v>
      </c>
      <c r="B36" s="36" t="str">
        <f>'U14M 691'!AG2</f>
        <v>Great Baddow</v>
      </c>
      <c r="C36" s="36">
        <f>'U14M 691'!AH2</f>
        <v>107.50099999999999</v>
      </c>
      <c r="D36" s="36">
        <f>'U14M 691'!AI2</f>
        <v>107.501</v>
      </c>
      <c r="E36" s="37">
        <f>'U14M 691'!AJ2</f>
        <v>7</v>
      </c>
      <c r="F36" s="91" t="str">
        <f>'U14M 691'!AK2</f>
        <v>7th</v>
      </c>
    </row>
    <row r="37" spans="1:6" x14ac:dyDescent="0.2">
      <c r="A37" s="36" t="str">
        <f>'U14M 691'!AF3</f>
        <v>EM</v>
      </c>
      <c r="B37" s="36" t="str">
        <f>'U14M 691'!AG3</f>
        <v>Stamford</v>
      </c>
      <c r="C37" s="36">
        <f>'U14M 691'!AH3</f>
        <v>142.101</v>
      </c>
      <c r="D37" s="36">
        <f>'U14M 691'!AI3</f>
        <v>114.251</v>
      </c>
      <c r="E37" s="37">
        <f>'U14M 691'!AJ3</f>
        <v>4</v>
      </c>
      <c r="F37" s="91" t="str">
        <f>'U14M 691'!AK3</f>
        <v>4th</v>
      </c>
    </row>
    <row r="38" spans="1:6" x14ac:dyDescent="0.2">
      <c r="A38" s="36" t="str">
        <f>'U14M 691'!AF4</f>
        <v>L</v>
      </c>
      <c r="B38" s="36" t="str">
        <f>'U14M 691'!AG4</f>
        <v>Grey Court</v>
      </c>
      <c r="C38" s="36">
        <f>'U14M 691'!AH4</f>
        <v>69.268000000000001</v>
      </c>
      <c r="D38" s="36">
        <f>'U14M 691'!AI4</f>
        <v>114.86799999999999</v>
      </c>
      <c r="E38" s="37">
        <f>'U14M 691'!AJ4</f>
        <v>3</v>
      </c>
      <c r="F38" s="91" t="str">
        <f>'U14M 691'!AK4</f>
        <v>Third</v>
      </c>
    </row>
    <row r="39" spans="1:6" x14ac:dyDescent="0.2">
      <c r="A39" s="36" t="str">
        <f>'U14M 691'!AF5</f>
        <v>N</v>
      </c>
      <c r="B39" s="36" t="str">
        <f>'U14M 691'!AG5</f>
        <v>Independent Grammar (IGS Durham)</v>
      </c>
      <c r="C39" s="36">
        <f>'U14M 691'!AH5</f>
        <v>138.23500000000001</v>
      </c>
      <c r="D39" s="36">
        <f>'U14M 691'!AI5</f>
        <v>110.735</v>
      </c>
      <c r="E39" s="37">
        <f>'U14M 691'!AJ5</f>
        <v>6</v>
      </c>
      <c r="F39" s="91" t="str">
        <f>'U14M 691'!AK5</f>
        <v>6th</v>
      </c>
    </row>
    <row r="40" spans="1:6" x14ac:dyDescent="0.2">
      <c r="A40" s="36" t="str">
        <f>'U14M 691'!AF6</f>
        <v>NI</v>
      </c>
      <c r="B40" s="36">
        <f>'U14M 691'!AG6</f>
        <v>0</v>
      </c>
      <c r="C40" s="36">
        <f>'U14M 691'!AH6</f>
        <v>0</v>
      </c>
      <c r="D40" s="36">
        <f>'U14M 691'!AI6</f>
        <v>0</v>
      </c>
      <c r="E40" s="37">
        <f>'U14M 691'!AJ6</f>
        <v>13</v>
      </c>
      <c r="F40" s="91" t="str">
        <f>'U14M 691'!AK6</f>
        <v>13th</v>
      </c>
    </row>
    <row r="41" spans="1:6" x14ac:dyDescent="0.2">
      <c r="A41" s="36" t="str">
        <f>'U14M 691'!AF7</f>
        <v>NW</v>
      </c>
      <c r="B41" s="36">
        <f>'U14M 691'!AG7</f>
        <v>0</v>
      </c>
      <c r="C41" s="36">
        <f>'U14M 691'!AH7</f>
        <v>0</v>
      </c>
      <c r="D41" s="36">
        <f>'U14M 691'!AI7</f>
        <v>0</v>
      </c>
      <c r="E41" s="37">
        <f>'U14M 691'!AJ7</f>
        <v>13</v>
      </c>
      <c r="F41" s="91" t="str">
        <f>'U14M 691'!AK7</f>
        <v>13th</v>
      </c>
    </row>
    <row r="42" spans="1:6" x14ac:dyDescent="0.2">
      <c r="A42" s="36" t="str">
        <f>'U14M 691'!AF8</f>
        <v>Sc</v>
      </c>
      <c r="B42" s="36">
        <f>'U14M 691'!AG8</f>
        <v>0</v>
      </c>
      <c r="C42" s="36">
        <f>'U14M 691'!AH8</f>
        <v>0</v>
      </c>
      <c r="D42" s="36">
        <f>'U14M 691'!AI8</f>
        <v>0</v>
      </c>
      <c r="E42" s="37">
        <f>'U14M 691'!AJ8</f>
        <v>13</v>
      </c>
      <c r="F42" s="91" t="str">
        <f>'U14M 691'!AK8</f>
        <v>13th</v>
      </c>
    </row>
    <row r="43" spans="1:6" x14ac:dyDescent="0.2">
      <c r="A43" s="36" t="str">
        <f>'U14M 691'!AF9</f>
        <v>S</v>
      </c>
      <c r="B43" s="36">
        <f>'U14M 691'!AG9</f>
        <v>0</v>
      </c>
      <c r="C43" s="36">
        <f>'U14M 691'!AH9</f>
        <v>0</v>
      </c>
      <c r="D43" s="36">
        <f>'U14M 691'!AI9</f>
        <v>0</v>
      </c>
      <c r="E43" s="37">
        <f>'U14M 691'!AJ9</f>
        <v>13</v>
      </c>
      <c r="F43" s="91" t="str">
        <f>'U14M 691'!AK9</f>
        <v>13th</v>
      </c>
    </row>
    <row r="44" spans="1:6" x14ac:dyDescent="0.2">
      <c r="A44" s="36" t="str">
        <f>'U14M 691'!AF10</f>
        <v>SE</v>
      </c>
      <c r="B44" s="36" t="str">
        <f>'U14M 691'!AG10</f>
        <v>St John's</v>
      </c>
      <c r="C44" s="36">
        <f>'U14M 691'!AH10</f>
        <v>67.067999999999998</v>
      </c>
      <c r="D44" s="36">
        <f>'U14M 691'!AI10</f>
        <v>112.81799999999998</v>
      </c>
      <c r="E44" s="37">
        <f>'U14M 691'!AJ10</f>
        <v>5</v>
      </c>
      <c r="F44" s="91" t="str">
        <f>'U14M 691'!AK10</f>
        <v>5th</v>
      </c>
    </row>
    <row r="45" spans="1:6" x14ac:dyDescent="0.2">
      <c r="A45" s="36" t="str">
        <f>'U14M 691'!AF11</f>
        <v>SW</v>
      </c>
      <c r="B45" s="36" t="str">
        <f>'U14M 691'!AG11</f>
        <v>Ivybridge</v>
      </c>
      <c r="C45" s="36">
        <f>'U14M 691'!AH11</f>
        <v>144.595</v>
      </c>
      <c r="D45" s="36">
        <f>'U14M 691'!AI11</f>
        <v>115.761</v>
      </c>
      <c r="E45" s="37">
        <f>'U14M 691'!AJ11</f>
        <v>2</v>
      </c>
      <c r="F45" s="91" t="str">
        <f>'U14M 691'!AK11</f>
        <v>Second</v>
      </c>
    </row>
    <row r="46" spans="1:6" x14ac:dyDescent="0.2">
      <c r="A46" s="36" t="str">
        <f>'U14M 691'!AF12</f>
        <v>W</v>
      </c>
      <c r="B46" s="36" t="str">
        <f>'U14M 691'!AG12</f>
        <v>Ysgol Glantaf</v>
      </c>
      <c r="C46" s="36">
        <f>'U14M 691'!AH12</f>
        <v>150.101</v>
      </c>
      <c r="D46" s="36">
        <f>'U14M 691'!AI12</f>
        <v>120.501</v>
      </c>
      <c r="E46" s="37">
        <f>'U14M 691'!AJ12</f>
        <v>1</v>
      </c>
      <c r="F46" s="91" t="str">
        <f>'U14M 691'!AK12</f>
        <v>First</v>
      </c>
    </row>
    <row r="47" spans="1:6" x14ac:dyDescent="0.2">
      <c r="A47" s="36" t="str">
        <f>'U14M 691'!AF13</f>
        <v>WM</v>
      </c>
      <c r="B47" s="36">
        <f>'U14M 691'!AG13</f>
        <v>0</v>
      </c>
      <c r="C47" s="36">
        <f>'U14M 691'!AH13</f>
        <v>0</v>
      </c>
      <c r="D47" s="36">
        <f>'U14M 691'!AI13</f>
        <v>0</v>
      </c>
      <c r="E47" s="37">
        <f>'U14M 691'!AJ13</f>
        <v>13</v>
      </c>
      <c r="F47" s="91" t="str">
        <f>'U14M 691'!AK13</f>
        <v>13th</v>
      </c>
    </row>
    <row r="48" spans="1:6" x14ac:dyDescent="0.2">
      <c r="A48" s="36" t="str">
        <f>'U14M 691'!AF14</f>
        <v>Y</v>
      </c>
      <c r="B48" s="36">
        <f>'U14M 691'!AG14</f>
        <v>0</v>
      </c>
      <c r="C48" s="36">
        <f>'U14M 691'!AH14</f>
        <v>0</v>
      </c>
      <c r="D48" s="36">
        <f>'U14M 691'!AI14</f>
        <v>0</v>
      </c>
      <c r="E48" s="37">
        <f>'U14M 691'!AJ14</f>
        <v>13</v>
      </c>
      <c r="F48" s="91" t="str">
        <f>'U14M 691'!AK14</f>
        <v>13th</v>
      </c>
    </row>
  </sheetData>
  <phoneticPr fontId="9" type="noConversion"/>
  <conditionalFormatting sqref="D36:D47 D20:D32 D4:D16">
    <cfRule type="cellIs" dxfId="39" priority="10" stopIfTrue="1" operator="equal">
      <formula>1</formula>
    </cfRule>
    <cfRule type="cellIs" dxfId="38" priority="11" stopIfTrue="1" operator="equal">
      <formula>2</formula>
    </cfRule>
    <cfRule type="cellIs" dxfId="37" priority="12" stopIfTrue="1" operator="equal">
      <formula>3</formula>
    </cfRule>
  </conditionalFormatting>
  <conditionalFormatting sqref="E36:E48 E20:E32 E4:E16">
    <cfRule type="cellIs" dxfId="36" priority="13" stopIfTrue="1" operator="equal">
      <formula>"1st"</formula>
    </cfRule>
    <cfRule type="cellIs" dxfId="35" priority="14" stopIfTrue="1" operator="equal">
      <formula>"2nd"</formula>
    </cfRule>
    <cfRule type="cellIs" dxfId="34" priority="15" stopIfTrue="1" operator="equal">
      <formula>"3rd"</formula>
    </cfRule>
  </conditionalFormatting>
  <conditionalFormatting sqref="F20:F32">
    <cfRule type="cellIs" dxfId="33" priority="7" stopIfTrue="1" operator="equal">
      <formula>"First"</formula>
    </cfRule>
    <cfRule type="cellIs" dxfId="32" priority="8" stopIfTrue="1" operator="equal">
      <formula>"Second"</formula>
    </cfRule>
    <cfRule type="cellIs" dxfId="31" priority="9" stopIfTrue="1" operator="equal">
      <formula>"Third"</formula>
    </cfRule>
  </conditionalFormatting>
  <conditionalFormatting sqref="F36:F48">
    <cfRule type="cellIs" dxfId="30" priority="4" stopIfTrue="1" operator="equal">
      <formula>"First"</formula>
    </cfRule>
    <cfRule type="cellIs" dxfId="29" priority="5" stopIfTrue="1" operator="equal">
      <formula>"Second"</formula>
    </cfRule>
    <cfRule type="cellIs" dxfId="28" priority="6" stopIfTrue="1" operator="equal">
      <formula>"Third"</formula>
    </cfRule>
  </conditionalFormatting>
  <conditionalFormatting sqref="F4:F16">
    <cfRule type="cellIs" dxfId="27" priority="1" stopIfTrue="1" operator="equal">
      <formula>"First"</formula>
    </cfRule>
    <cfRule type="cellIs" dxfId="26" priority="2" stopIfTrue="1" operator="equal">
      <formula>"Second"</formula>
    </cfRule>
    <cfRule type="cellIs" dxfId="25" priority="3" stopIfTrue="1" operator="equal">
      <formula>"Third"</formula>
    </cfRule>
  </conditionalFormatting>
  <printOptions horizontalCentered="1"/>
  <pageMargins left="0.19685039370078741" right="0.19685039370078741" top="0" bottom="0" header="0" footer="0"/>
  <pageSetup paperSize="9" scale="110" orientation="portrait" r:id="rId1"/>
  <headerFooter alignWithMargins="0">
    <oddHeader>&amp;C&amp;"Arial,Bold"&amp;14SCHOOL GYM NATIONAL FINAL, 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tabColor indexed="22"/>
  </sheetPr>
  <dimension ref="A2:F48"/>
  <sheetViews>
    <sheetView view="pageBreakPreview" zoomScaleNormal="130" zoomScaleSheetLayoutView="100" workbookViewId="0">
      <selection activeCell="I32" sqref="I32"/>
    </sheetView>
  </sheetViews>
  <sheetFormatPr defaultColWidth="8.7109375" defaultRowHeight="14.25" x14ac:dyDescent="0.2"/>
  <cols>
    <col min="1" max="1" width="9.7109375" style="32" bestFit="1" customWidth="1"/>
    <col min="2" max="2" width="27.7109375" style="32" bestFit="1" customWidth="1"/>
    <col min="3" max="3" width="12.7109375" style="32" bestFit="1" customWidth="1"/>
    <col min="4" max="4" width="12" style="32" bestFit="1" customWidth="1"/>
    <col min="5" max="5" width="8.7109375" style="32" bestFit="1" customWidth="1"/>
    <col min="6" max="6" width="10.140625" style="32" bestFit="1" customWidth="1"/>
  </cols>
  <sheetData>
    <row r="2" spans="1:6" ht="15.75" x14ac:dyDescent="0.25">
      <c r="A2" s="1" t="s">
        <v>423</v>
      </c>
    </row>
    <row r="3" spans="1:6" ht="15" x14ac:dyDescent="0.25">
      <c r="A3" s="35" t="s">
        <v>592</v>
      </c>
      <c r="B3" s="35" t="s">
        <v>2</v>
      </c>
      <c r="C3" s="35" t="s">
        <v>593</v>
      </c>
      <c r="D3" s="35" t="s">
        <v>594</v>
      </c>
      <c r="E3" s="35" t="s">
        <v>5</v>
      </c>
      <c r="F3" s="35" t="s">
        <v>595</v>
      </c>
    </row>
    <row r="4" spans="1:6" x14ac:dyDescent="0.2">
      <c r="A4" s="36" t="str">
        <f>'U19G 791'!R2</f>
        <v>E</v>
      </c>
      <c r="B4" s="36" t="str">
        <f>'U19G 791'!S2</f>
        <v>Haberdashers</v>
      </c>
      <c r="C4" s="36">
        <f>'U19G 791'!T2</f>
        <v>145.66800000000001</v>
      </c>
      <c r="D4" s="36">
        <f>'U19G 791'!U2</f>
        <v>117.00099999999999</v>
      </c>
      <c r="E4" s="38">
        <f>'U19G 791'!V2</f>
        <v>6</v>
      </c>
      <c r="F4" s="91" t="str">
        <f>'U19G 791'!W2</f>
        <v>6th</v>
      </c>
    </row>
    <row r="5" spans="1:6" x14ac:dyDescent="0.2">
      <c r="A5" s="36" t="str">
        <f>'U19G 791'!R3</f>
        <v>EM</v>
      </c>
      <c r="B5" s="36" t="str">
        <f>'U19G 791'!S3</f>
        <v>Stamford</v>
      </c>
      <c r="C5" s="36">
        <f>'U19G 791'!T3</f>
        <v>145.96799999999999</v>
      </c>
      <c r="D5" s="36">
        <f>'U19G 791'!U3</f>
        <v>117.56800000000001</v>
      </c>
      <c r="E5" s="38">
        <f>'U19G 791'!V3</f>
        <v>5</v>
      </c>
      <c r="F5" s="91" t="str">
        <f>'U19G 791'!W3</f>
        <v>5th</v>
      </c>
    </row>
    <row r="6" spans="1:6" x14ac:dyDescent="0.2">
      <c r="A6" s="36" t="str">
        <f>'U19G 791'!R4</f>
        <v>L</v>
      </c>
      <c r="B6" s="36" t="str">
        <f>'U19G 791'!S4</f>
        <v>City of London</v>
      </c>
      <c r="C6" s="36">
        <f>'U19G 791'!T4</f>
        <v>148.41800000000001</v>
      </c>
      <c r="D6" s="36">
        <f>'U19G 791'!U4</f>
        <v>119.36800000000001</v>
      </c>
      <c r="E6" s="38">
        <f>'U19G 791'!V4</f>
        <v>3</v>
      </c>
      <c r="F6" s="91" t="str">
        <f>'U19G 791'!W4</f>
        <v>Third</v>
      </c>
    </row>
    <row r="7" spans="1:6" x14ac:dyDescent="0.2">
      <c r="A7" s="36" t="str">
        <f>'U19G 791'!R5</f>
        <v>N</v>
      </c>
      <c r="B7" s="36" t="str">
        <f>'U19G 791'!S5</f>
        <v>Ullswater</v>
      </c>
      <c r="C7" s="36">
        <f>'U19G 791'!T5</f>
        <v>126.03400000000001</v>
      </c>
      <c r="D7" s="36">
        <f>'U19G 791'!U5</f>
        <v>112.934</v>
      </c>
      <c r="E7" s="38">
        <f>'U19G 791'!V5</f>
        <v>10</v>
      </c>
      <c r="F7" s="91" t="str">
        <f>'U19G 791'!W5</f>
        <v>10th</v>
      </c>
    </row>
    <row r="8" spans="1:6" x14ac:dyDescent="0.2">
      <c r="A8" s="36" t="str">
        <f>'U19G 791'!R6</f>
        <v>NI</v>
      </c>
      <c r="B8" s="36">
        <f>'U19G 791'!S6</f>
        <v>0</v>
      </c>
      <c r="C8" s="36">
        <f>'U19G 791'!T6</f>
        <v>0</v>
      </c>
      <c r="D8" s="36">
        <f>'U19G 791'!U6</f>
        <v>0</v>
      </c>
      <c r="E8" s="38">
        <f>'U19G 791'!V6</f>
        <v>13</v>
      </c>
      <c r="F8" s="91" t="str">
        <f>'U19G 791'!W6</f>
        <v>13th</v>
      </c>
    </row>
    <row r="9" spans="1:6" x14ac:dyDescent="0.2">
      <c r="A9" s="36" t="str">
        <f>'U19G 791'!R7</f>
        <v>NW</v>
      </c>
      <c r="B9" s="36" t="str">
        <f>'U19G 791'!S7</f>
        <v>Deanery</v>
      </c>
      <c r="C9" s="36">
        <f>'U19G 791'!T7</f>
        <v>142.85199999999998</v>
      </c>
      <c r="D9" s="36">
        <f>'U19G 791'!U7</f>
        <v>115.152</v>
      </c>
      <c r="E9" s="38">
        <f>'U19G 791'!V7</f>
        <v>8</v>
      </c>
      <c r="F9" s="91" t="str">
        <f>'U19G 791'!W7</f>
        <v>8th</v>
      </c>
    </row>
    <row r="10" spans="1:6" x14ac:dyDescent="0.2">
      <c r="A10" s="36" t="str">
        <f>'U19G 791'!R8</f>
        <v>Sc</v>
      </c>
      <c r="B10" s="36">
        <f>'U19G 791'!S8</f>
        <v>0</v>
      </c>
      <c r="C10" s="36">
        <f>'U19G 791'!T8</f>
        <v>0</v>
      </c>
      <c r="D10" s="36">
        <f>'U19G 791'!U8</f>
        <v>0</v>
      </c>
      <c r="E10" s="38">
        <f>'U19G 791'!V8</f>
        <v>13</v>
      </c>
      <c r="F10" s="91" t="str">
        <f>'U19G 791'!W8</f>
        <v>13th</v>
      </c>
    </row>
    <row r="11" spans="1:6" x14ac:dyDescent="0.2">
      <c r="A11" s="36" t="str">
        <f>'U19G 791'!R9</f>
        <v>S</v>
      </c>
      <c r="B11" s="36" t="str">
        <f>'U19G 791'!S9</f>
        <v>St Marys School</v>
      </c>
      <c r="C11" s="36">
        <f>'U19G 791'!T9</f>
        <v>127.134</v>
      </c>
      <c r="D11" s="36">
        <f>'U19G 791'!U9</f>
        <v>114.634</v>
      </c>
      <c r="E11" s="38">
        <f>'U19G 791'!V9</f>
        <v>9</v>
      </c>
      <c r="F11" s="91" t="str">
        <f>'U19G 791'!W9</f>
        <v>9th</v>
      </c>
    </row>
    <row r="12" spans="1:6" x14ac:dyDescent="0.2">
      <c r="A12" s="36" t="str">
        <f>'U19G 791'!R10</f>
        <v>SE</v>
      </c>
      <c r="B12" s="36" t="str">
        <f>'U19G 791'!S10</f>
        <v>Tormead</v>
      </c>
      <c r="C12" s="36">
        <f>'U19G 791'!T10</f>
        <v>151.185</v>
      </c>
      <c r="D12" s="36">
        <f>'U19G 791'!U10</f>
        <v>121.33499999999998</v>
      </c>
      <c r="E12" s="38">
        <f>'U19G 791'!V10</f>
        <v>1</v>
      </c>
      <c r="F12" s="91" t="str">
        <f>'U19G 791'!W10</f>
        <v>First</v>
      </c>
    </row>
    <row r="13" spans="1:6" x14ac:dyDescent="0.2">
      <c r="A13" s="36" t="str">
        <f>'U19G 791'!R11</f>
        <v>SW</v>
      </c>
      <c r="B13" s="36" t="str">
        <f>'U19G 791'!S11</f>
        <v>Ivybridge</v>
      </c>
      <c r="C13" s="36">
        <f>'U19G 791'!T11</f>
        <v>147.36699999999999</v>
      </c>
      <c r="D13" s="36">
        <f>'U19G 791'!U11</f>
        <v>118.69999999999999</v>
      </c>
      <c r="E13" s="38">
        <f>'U19G 791'!V11</f>
        <v>4</v>
      </c>
      <c r="F13" s="91" t="str">
        <f>'U19G 791'!W11</f>
        <v>4th</v>
      </c>
    </row>
    <row r="14" spans="1:6" x14ac:dyDescent="0.2">
      <c r="A14" s="36" t="str">
        <f>'U19G 791'!R12</f>
        <v>W</v>
      </c>
      <c r="B14" s="36" t="str">
        <f>'U19G 791'!S12</f>
        <v>Corpus Christi</v>
      </c>
      <c r="C14" s="36">
        <f>'U19G 791'!T12</f>
        <v>143.41870000000003</v>
      </c>
      <c r="D14" s="36">
        <f>'U19G 791'!U12</f>
        <v>116.13470000000001</v>
      </c>
      <c r="E14" s="38">
        <f>'U19G 791'!V12</f>
        <v>7</v>
      </c>
      <c r="F14" s="91" t="str">
        <f>'U19G 791'!W12</f>
        <v>7th</v>
      </c>
    </row>
    <row r="15" spans="1:6" x14ac:dyDescent="0.2">
      <c r="A15" s="36" t="str">
        <f>'U19G 791'!R13</f>
        <v>WM</v>
      </c>
      <c r="B15" s="36" t="str">
        <f>'U19G 791'!S13</f>
        <v>Shrewsbury</v>
      </c>
      <c r="C15" s="36">
        <f>'U19G 791'!T13</f>
        <v>119.61800000000001</v>
      </c>
      <c r="D15" s="36">
        <f>'U19G 791'!U13</f>
        <v>119.61799999999999</v>
      </c>
      <c r="E15" s="38">
        <f>'U19G 791'!V13</f>
        <v>2</v>
      </c>
      <c r="F15" s="91" t="str">
        <f>'U19G 791'!W13</f>
        <v>Second</v>
      </c>
    </row>
    <row r="16" spans="1:6" x14ac:dyDescent="0.2">
      <c r="A16" s="36" t="str">
        <f>'U19G 791'!R14</f>
        <v>Y</v>
      </c>
      <c r="B16" s="36" t="str">
        <f>'U19G 791'!S14</f>
        <v>Headlands School</v>
      </c>
      <c r="C16" s="36">
        <f>'U19G 791'!T14</f>
        <v>111.852</v>
      </c>
      <c r="D16" s="36">
        <f>'U19G 791'!U14</f>
        <v>111.852</v>
      </c>
      <c r="E16" s="38">
        <f>'U19G 791'!V14</f>
        <v>11</v>
      </c>
      <c r="F16" s="91" t="str">
        <f>'U19G 791'!W14</f>
        <v>11th</v>
      </c>
    </row>
    <row r="17" spans="1:6" x14ac:dyDescent="0.2">
      <c r="A17" s="39"/>
      <c r="B17" s="39"/>
      <c r="C17" s="40"/>
      <c r="D17" s="39"/>
      <c r="E17" s="39"/>
      <c r="F17" s="39"/>
    </row>
    <row r="18" spans="1:6" ht="15.75" x14ac:dyDescent="0.25">
      <c r="A18" s="1" t="s">
        <v>495</v>
      </c>
      <c r="B18" s="39"/>
      <c r="C18" s="40"/>
      <c r="D18" s="39"/>
      <c r="E18" s="39"/>
      <c r="F18" s="39"/>
    </row>
    <row r="19" spans="1:6" ht="15" x14ac:dyDescent="0.25">
      <c r="A19" s="35" t="s">
        <v>592</v>
      </c>
      <c r="B19" s="35" t="s">
        <v>2</v>
      </c>
      <c r="C19" s="35" t="s">
        <v>593</v>
      </c>
      <c r="D19" s="35" t="s">
        <v>594</v>
      </c>
      <c r="E19" s="35" t="s">
        <v>5</v>
      </c>
      <c r="F19" s="35" t="s">
        <v>595</v>
      </c>
    </row>
    <row r="20" spans="1:6" x14ac:dyDescent="0.2">
      <c r="A20" s="36" t="str">
        <f>'U19B 891'!R2</f>
        <v>E</v>
      </c>
      <c r="B20" s="36" t="str">
        <f>'U19B 891'!S2</f>
        <v>Haberdashers</v>
      </c>
      <c r="C20" s="36">
        <f>'U19B 891'!T2</f>
        <v>0</v>
      </c>
      <c r="D20" s="36">
        <f>'U19B 891'!U2</f>
        <v>0</v>
      </c>
      <c r="E20" s="37">
        <f>'U19B 891'!V2</f>
        <v>13</v>
      </c>
      <c r="F20" s="91" t="str">
        <f>'U19B 891'!W2</f>
        <v>13th</v>
      </c>
    </row>
    <row r="21" spans="1:6" x14ac:dyDescent="0.2">
      <c r="A21" s="36" t="str">
        <f>'U19B 891'!R3</f>
        <v>EM</v>
      </c>
      <c r="B21" s="36" t="str">
        <f>'U19B 891'!S3</f>
        <v>Kings</v>
      </c>
      <c r="C21" s="36">
        <f>'U19B 891'!T3</f>
        <v>109.3</v>
      </c>
      <c r="D21" s="36">
        <f>'U19B 891'!U3</f>
        <v>109.30000000000001</v>
      </c>
      <c r="E21" s="37">
        <f>'U19B 891'!V3</f>
        <v>3</v>
      </c>
      <c r="F21" s="91" t="str">
        <f>'U19B 891'!W3</f>
        <v>Third</v>
      </c>
    </row>
    <row r="22" spans="1:6" x14ac:dyDescent="0.2">
      <c r="A22" s="36" t="str">
        <f>'U19B 891'!R4</f>
        <v>L</v>
      </c>
      <c r="B22" s="36" t="str">
        <f>'U19B 891'!S4</f>
        <v>Coopers Coborn</v>
      </c>
      <c r="C22" s="36">
        <f>'U19B 891'!T4</f>
        <v>141.19999999999999</v>
      </c>
      <c r="D22" s="36">
        <f>'U19B 891'!U4</f>
        <v>113.7</v>
      </c>
      <c r="E22" s="37">
        <f>'U19B 891'!V4</f>
        <v>2</v>
      </c>
      <c r="F22" s="91" t="str">
        <f>'U19B 891'!W4</f>
        <v>Second</v>
      </c>
    </row>
    <row r="23" spans="1:6" x14ac:dyDescent="0.2">
      <c r="A23" s="36" t="str">
        <f>'U19B 891'!R5</f>
        <v>N</v>
      </c>
      <c r="B23" s="36" t="str">
        <f>'U19B 891'!S5</f>
        <v>Royal Grammar</v>
      </c>
      <c r="C23" s="36">
        <f>'U19B 891'!T5</f>
        <v>115.64999999999999</v>
      </c>
      <c r="D23" s="36">
        <f>'U19B 891'!U5</f>
        <v>115.65</v>
      </c>
      <c r="E23" s="37">
        <f>'U19B 891'!V5</f>
        <v>1</v>
      </c>
      <c r="F23" s="91" t="str">
        <f>'U19B 891'!W5</f>
        <v>First</v>
      </c>
    </row>
    <row r="24" spans="1:6" x14ac:dyDescent="0.2">
      <c r="A24" s="36" t="str">
        <f>'U19B 891'!R6</f>
        <v>NI</v>
      </c>
      <c r="B24" s="36">
        <f>'U19B 891'!S6</f>
        <v>0</v>
      </c>
      <c r="C24" s="36">
        <f>'U19B 891'!T6</f>
        <v>0</v>
      </c>
      <c r="D24" s="36">
        <f>'U19B 891'!U6</f>
        <v>0</v>
      </c>
      <c r="E24" s="37">
        <f>'U19B 891'!V6</f>
        <v>13</v>
      </c>
      <c r="F24" s="91" t="str">
        <f>'U19B 891'!W6</f>
        <v>13th</v>
      </c>
    </row>
    <row r="25" spans="1:6" x14ac:dyDescent="0.2">
      <c r="A25" s="36" t="str">
        <f>'U19B 891'!R7</f>
        <v>NW</v>
      </c>
      <c r="B25" s="36">
        <f>'U19B 891'!S7</f>
        <v>0</v>
      </c>
      <c r="C25" s="36">
        <f>'U19B 891'!T7</f>
        <v>0</v>
      </c>
      <c r="D25" s="36">
        <f>'U19B 891'!U7</f>
        <v>0</v>
      </c>
      <c r="E25" s="37">
        <f>'U19B 891'!V7</f>
        <v>13</v>
      </c>
      <c r="F25" s="91" t="str">
        <f>'U19B 891'!W7</f>
        <v>13th</v>
      </c>
    </row>
    <row r="26" spans="1:6" x14ac:dyDescent="0.2">
      <c r="A26" s="36" t="str">
        <f>'U19B 891'!R8</f>
        <v>Sc</v>
      </c>
      <c r="B26" s="36">
        <f>'U19B 891'!S8</f>
        <v>0</v>
      </c>
      <c r="C26" s="36">
        <f>'U19B 891'!T8</f>
        <v>0</v>
      </c>
      <c r="D26" s="36">
        <f>'U19B 891'!U8</f>
        <v>0</v>
      </c>
      <c r="E26" s="37">
        <f>'U19B 891'!V8</f>
        <v>13</v>
      </c>
      <c r="F26" s="91" t="str">
        <f>'U19B 891'!W8</f>
        <v>13th</v>
      </c>
    </row>
    <row r="27" spans="1:6" x14ac:dyDescent="0.2">
      <c r="A27" s="36" t="str">
        <f>'U19B 891'!R9</f>
        <v>S</v>
      </c>
      <c r="B27" s="36">
        <f>'U19B 891'!S9</f>
        <v>0</v>
      </c>
      <c r="C27" s="36">
        <f>'U19B 891'!T9</f>
        <v>0</v>
      </c>
      <c r="D27" s="36">
        <f>'U19B 891'!U9</f>
        <v>0</v>
      </c>
      <c r="E27" s="37">
        <f>'U19B 891'!V9</f>
        <v>13</v>
      </c>
      <c r="F27" s="91" t="str">
        <f>'U19B 891'!W9</f>
        <v>13th</v>
      </c>
    </row>
    <row r="28" spans="1:6" x14ac:dyDescent="0.2">
      <c r="A28" s="36" t="str">
        <f>'U19B 891'!R10</f>
        <v>SE</v>
      </c>
      <c r="B28" s="36">
        <f>'U19B 891'!S10</f>
        <v>0</v>
      </c>
      <c r="C28" s="36">
        <f>'U19B 891'!T10</f>
        <v>0</v>
      </c>
      <c r="D28" s="36">
        <f>'U19B 891'!U10</f>
        <v>0</v>
      </c>
      <c r="E28" s="37">
        <f>'U19B 891'!V10</f>
        <v>13</v>
      </c>
      <c r="F28" s="91" t="str">
        <f>'U19B 891'!W10</f>
        <v>13th</v>
      </c>
    </row>
    <row r="29" spans="1:6" x14ac:dyDescent="0.2">
      <c r="A29" s="36" t="str">
        <f>'U19B 891'!R11</f>
        <v>SW</v>
      </c>
      <c r="B29" s="36" t="str">
        <f>'U19B 891'!S11</f>
        <v>Ivybridge</v>
      </c>
      <c r="C29" s="36">
        <f>'U19B 891'!T11</f>
        <v>29.2</v>
      </c>
      <c r="D29" s="36">
        <f>'U19B 891'!U11</f>
        <v>29.2</v>
      </c>
      <c r="E29" s="37">
        <f>'U19B 891'!V11</f>
        <v>5</v>
      </c>
      <c r="F29" s="91" t="str">
        <f>'U19B 891'!W11</f>
        <v>5th</v>
      </c>
    </row>
    <row r="30" spans="1:6" x14ac:dyDescent="0.2">
      <c r="A30" s="36" t="str">
        <f>'U19B 891'!R12</f>
        <v>W</v>
      </c>
      <c r="B30" s="36" t="str">
        <f>'U19B 891'!S12</f>
        <v>Ysgol Glantaf</v>
      </c>
      <c r="C30" s="36">
        <f>'U19B 891'!T12</f>
        <v>132.65000000000003</v>
      </c>
      <c r="D30" s="36">
        <f>'U19B 891'!U12</f>
        <v>107.95000000000002</v>
      </c>
      <c r="E30" s="37">
        <f>'U19B 891'!V12</f>
        <v>4</v>
      </c>
      <c r="F30" s="91" t="str">
        <f>'U19B 891'!W12</f>
        <v>4th</v>
      </c>
    </row>
    <row r="31" spans="1:6" x14ac:dyDescent="0.2">
      <c r="A31" s="36" t="str">
        <f>'U19B 891'!R13</f>
        <v>WM</v>
      </c>
      <c r="B31" s="36">
        <f>'U19B 891'!S13</f>
        <v>0</v>
      </c>
      <c r="C31" s="36">
        <f>'U19B 891'!T13</f>
        <v>0</v>
      </c>
      <c r="D31" s="36">
        <f>'U19B 891'!U13</f>
        <v>0</v>
      </c>
      <c r="E31" s="37">
        <f>'U19B 891'!V13</f>
        <v>13</v>
      </c>
      <c r="F31" s="91" t="str">
        <f>'U19B 891'!W13</f>
        <v>13th</v>
      </c>
    </row>
    <row r="32" spans="1:6" x14ac:dyDescent="0.2">
      <c r="A32" s="36" t="str">
        <f>'U19B 891'!R14</f>
        <v>Y</v>
      </c>
      <c r="B32" s="36">
        <f>'U19B 891'!S14</f>
        <v>0</v>
      </c>
      <c r="C32" s="36">
        <f>'U19B 891'!T14</f>
        <v>0</v>
      </c>
      <c r="D32" s="36">
        <f>'U19B 891'!U14</f>
        <v>0</v>
      </c>
      <c r="E32" s="37">
        <f>'U19B 891'!V14</f>
        <v>13</v>
      </c>
      <c r="F32" s="91" t="str">
        <f>'U19B 891'!W14</f>
        <v>13th</v>
      </c>
    </row>
    <row r="33" spans="1:6" x14ac:dyDescent="0.2">
      <c r="C33" s="41"/>
    </row>
    <row r="34" spans="1:6" ht="15.75" x14ac:dyDescent="0.25">
      <c r="A34" s="1" t="s">
        <v>536</v>
      </c>
      <c r="C34" s="41"/>
    </row>
    <row r="35" spans="1:6" ht="15" x14ac:dyDescent="0.25">
      <c r="A35" s="35" t="s">
        <v>592</v>
      </c>
      <c r="B35" s="35" t="s">
        <v>2</v>
      </c>
      <c r="C35" s="35" t="s">
        <v>593</v>
      </c>
      <c r="D35" s="35" t="s">
        <v>594</v>
      </c>
      <c r="E35" s="35" t="s">
        <v>5</v>
      </c>
      <c r="F35" s="35" t="s">
        <v>595</v>
      </c>
    </row>
    <row r="36" spans="1:6" x14ac:dyDescent="0.2">
      <c r="A36" s="36" t="str">
        <f>'U19M 991'!AF2</f>
        <v>E</v>
      </c>
      <c r="B36" s="36" t="str">
        <f>'U19M 991'!AG2</f>
        <v>Great Baddow</v>
      </c>
      <c r="C36" s="36">
        <f>'U19M 991'!AH2</f>
        <v>114.301</v>
      </c>
      <c r="D36" s="36">
        <f>'U19M 991'!AI2</f>
        <v>114.30099999999999</v>
      </c>
      <c r="E36" s="37">
        <f>'U19M 991'!AJ2</f>
        <v>5</v>
      </c>
      <c r="F36" s="91" t="str">
        <f>'U19M 991'!AK2</f>
        <v>5th</v>
      </c>
    </row>
    <row r="37" spans="1:6" x14ac:dyDescent="0.2">
      <c r="A37" s="36" t="str">
        <f>'U19M 991'!AF3</f>
        <v>EM</v>
      </c>
      <c r="B37" s="36" t="str">
        <f>'U19M 991'!AG3</f>
        <v>Catmose College</v>
      </c>
      <c r="C37" s="36">
        <f>'U19M 991'!AH3</f>
        <v>166.60199999999998</v>
      </c>
      <c r="D37" s="36">
        <f>'U19M 991'!AI3</f>
        <v>121.568</v>
      </c>
      <c r="E37" s="37">
        <f>'U19M 991'!AJ3</f>
        <v>1</v>
      </c>
      <c r="F37" s="91" t="str">
        <f>'U19M 991'!AK3</f>
        <v>First</v>
      </c>
    </row>
    <row r="38" spans="1:6" x14ac:dyDescent="0.2">
      <c r="A38" s="36" t="str">
        <f>'U19M 991'!AF4</f>
        <v>L</v>
      </c>
      <c r="B38" s="36" t="str">
        <f>'U19M 991'!AG4</f>
        <v>Grey Court</v>
      </c>
      <c r="C38" s="36">
        <f>'U19M 991'!AH4</f>
        <v>72.234000000000009</v>
      </c>
      <c r="D38" s="36">
        <f>'U19M 991'!AI4</f>
        <v>118.134</v>
      </c>
      <c r="E38" s="37">
        <f>'U19M 991'!AJ4</f>
        <v>3</v>
      </c>
      <c r="F38" s="91" t="str">
        <f>'U19M 991'!AK4</f>
        <v>Third</v>
      </c>
    </row>
    <row r="39" spans="1:6" x14ac:dyDescent="0.2">
      <c r="A39" s="36" t="str">
        <f>'U19M 991'!AF5</f>
        <v>N</v>
      </c>
      <c r="B39" s="36" t="str">
        <f>'U19M 991'!AG5</f>
        <v>Royal Grammar</v>
      </c>
      <c r="C39" s="36">
        <f>'U19M 991'!AH5</f>
        <v>143.369</v>
      </c>
      <c r="D39" s="36">
        <f>'U19M 991'!AI5</f>
        <v>114.7</v>
      </c>
      <c r="E39" s="37">
        <f>'U19M 991'!AJ5</f>
        <v>4</v>
      </c>
      <c r="F39" s="91" t="str">
        <f>'U19M 991'!AK5</f>
        <v>4th</v>
      </c>
    </row>
    <row r="40" spans="1:6" x14ac:dyDescent="0.2">
      <c r="A40" s="36" t="str">
        <f>'U19M 991'!AF6</f>
        <v>NI</v>
      </c>
      <c r="B40" s="36">
        <f>'U19M 991'!AG6</f>
        <v>0</v>
      </c>
      <c r="C40" s="36">
        <f>'U19M 991'!AH6</f>
        <v>0</v>
      </c>
      <c r="D40" s="36">
        <f>'U19M 991'!AI6</f>
        <v>0</v>
      </c>
      <c r="E40" s="37">
        <f>'U19M 991'!AJ6</f>
        <v>13</v>
      </c>
      <c r="F40" s="91" t="str">
        <f>'U19M 991'!AK6</f>
        <v>13th</v>
      </c>
    </row>
    <row r="41" spans="1:6" x14ac:dyDescent="0.2">
      <c r="A41" s="36" t="str">
        <f>'U19M 991'!AF7</f>
        <v>NW</v>
      </c>
      <c r="B41" s="36">
        <f>'U19M 991'!AG7</f>
        <v>0</v>
      </c>
      <c r="C41" s="36">
        <f>'U19M 991'!AH7</f>
        <v>0</v>
      </c>
      <c r="D41" s="36">
        <f>'U19M 991'!AI7</f>
        <v>0</v>
      </c>
      <c r="E41" s="37">
        <f>'U19M 991'!AJ7</f>
        <v>13</v>
      </c>
      <c r="F41" s="91" t="str">
        <f>'U19M 991'!AK7</f>
        <v>13th</v>
      </c>
    </row>
    <row r="42" spans="1:6" x14ac:dyDescent="0.2">
      <c r="A42" s="36" t="str">
        <f>'U19M 991'!AF8</f>
        <v>Sc</v>
      </c>
      <c r="B42" s="36">
        <f>'U19M 991'!AG8</f>
        <v>0</v>
      </c>
      <c r="C42" s="36">
        <f>'U19M 991'!AH8</f>
        <v>0</v>
      </c>
      <c r="D42" s="36">
        <f>'U19M 991'!AI8</f>
        <v>0</v>
      </c>
      <c r="E42" s="37">
        <f>'U19M 991'!AJ8</f>
        <v>13</v>
      </c>
      <c r="F42" s="91" t="str">
        <f>'U19M 991'!AK8</f>
        <v>13th</v>
      </c>
    </row>
    <row r="43" spans="1:6" x14ac:dyDescent="0.2">
      <c r="A43" s="36" t="str">
        <f>'U19M 991'!AF9</f>
        <v>S</v>
      </c>
      <c r="B43" s="36">
        <f>'U19M 991'!AG9</f>
        <v>0</v>
      </c>
      <c r="C43" s="36">
        <f>'U19M 991'!AH9</f>
        <v>0</v>
      </c>
      <c r="D43" s="36">
        <f>'U19M 991'!AI9</f>
        <v>0</v>
      </c>
      <c r="E43" s="37">
        <f>'U19M 991'!AJ9</f>
        <v>13</v>
      </c>
      <c r="F43" s="91" t="str">
        <f>'U19M 991'!AK9</f>
        <v>13th</v>
      </c>
    </row>
    <row r="44" spans="1:6" x14ac:dyDescent="0.2">
      <c r="A44" s="36" t="str">
        <f>'U19M 991'!AF10</f>
        <v>SE</v>
      </c>
      <c r="B44" s="36" t="str">
        <f>'U19M 991'!AG10</f>
        <v>St John's</v>
      </c>
      <c r="C44" s="36">
        <f>'U19M 991'!AH10</f>
        <v>66.869</v>
      </c>
      <c r="D44" s="36">
        <f>'U19M 991'!AI10</f>
        <v>112.685</v>
      </c>
      <c r="E44" s="37">
        <f>'U19M 991'!AJ10</f>
        <v>8</v>
      </c>
      <c r="F44" s="91" t="str">
        <f>'U19M 991'!AK10</f>
        <v>8th</v>
      </c>
    </row>
    <row r="45" spans="1:6" x14ac:dyDescent="0.2">
      <c r="A45" s="36" t="str">
        <f>'U19M 991'!AF11</f>
        <v>SW</v>
      </c>
      <c r="B45" s="36" t="str">
        <f>'U19M 991'!AG11</f>
        <v>Ivybridge</v>
      </c>
      <c r="C45" s="36">
        <f>'U19M 991'!AH11</f>
        <v>149.285</v>
      </c>
      <c r="D45" s="36">
        <f>'U19M 991'!AI11</f>
        <v>120.218</v>
      </c>
      <c r="E45" s="37">
        <f>'U19M 991'!AJ11</f>
        <v>2</v>
      </c>
      <c r="F45" s="91" t="str">
        <f>'U19M 991'!AK11</f>
        <v>Second</v>
      </c>
    </row>
    <row r="46" spans="1:6" x14ac:dyDescent="0.2">
      <c r="A46" s="36" t="str">
        <f>'U19M 991'!AF12</f>
        <v>W</v>
      </c>
      <c r="B46" s="36" t="str">
        <f>'U19M 991'!AG12</f>
        <v>St Teilo's</v>
      </c>
      <c r="C46" s="36">
        <f>'U19M 991'!AH12</f>
        <v>142.102</v>
      </c>
      <c r="D46" s="36">
        <f>'U19M 991'!AI12</f>
        <v>114.05199999999999</v>
      </c>
      <c r="E46" s="37">
        <f>'U19M 991'!AJ12</f>
        <v>6</v>
      </c>
      <c r="F46" s="91" t="str">
        <f>'U19M 991'!AK12</f>
        <v>6th</v>
      </c>
    </row>
    <row r="47" spans="1:6" x14ac:dyDescent="0.2">
      <c r="A47" s="36" t="str">
        <f>'U19M 991'!AF13</f>
        <v>WM</v>
      </c>
      <c r="B47" s="36" t="str">
        <f>'U19M 991'!AG13</f>
        <v>St Edmunds</v>
      </c>
      <c r="C47" s="36">
        <f>'U19M 991'!AH13</f>
        <v>68.902000000000001</v>
      </c>
      <c r="D47" s="36">
        <f>'U19M 991'!AI13</f>
        <v>113.81800000000001</v>
      </c>
      <c r="E47" s="37">
        <f>'U19M 991'!AJ13</f>
        <v>7</v>
      </c>
      <c r="F47" s="91" t="str">
        <f>'U19M 991'!AK13</f>
        <v>7th</v>
      </c>
    </row>
    <row r="48" spans="1:6" x14ac:dyDescent="0.2">
      <c r="A48" s="36" t="str">
        <f>'U19M 991'!AF14</f>
        <v>Y</v>
      </c>
      <c r="B48" s="36">
        <f>'U19M 991'!AG14</f>
        <v>0</v>
      </c>
      <c r="C48" s="36">
        <f>'U19M 991'!AH14</f>
        <v>0</v>
      </c>
      <c r="D48" s="36">
        <f>'U19M 991'!AI14</f>
        <v>0</v>
      </c>
      <c r="E48" s="37">
        <f>'U19M 991'!AJ14</f>
        <v>13</v>
      </c>
      <c r="F48" s="91" t="str">
        <f>'U19M 991'!AK14</f>
        <v>13th</v>
      </c>
    </row>
  </sheetData>
  <phoneticPr fontId="0" type="noConversion"/>
  <conditionalFormatting sqref="D36:D47 D20:D32 D4:D16">
    <cfRule type="cellIs" dxfId="24" priority="10" stopIfTrue="1" operator="equal">
      <formula>1</formula>
    </cfRule>
    <cfRule type="cellIs" dxfId="23" priority="11" stopIfTrue="1" operator="equal">
      <formula>2</formula>
    </cfRule>
    <cfRule type="cellIs" dxfId="22" priority="12" stopIfTrue="1" operator="equal">
      <formula>3</formula>
    </cfRule>
  </conditionalFormatting>
  <conditionalFormatting sqref="E36:E48 E20:E32 E4:E16">
    <cfRule type="cellIs" dxfId="21" priority="13" stopIfTrue="1" operator="equal">
      <formula>"1st"</formula>
    </cfRule>
    <cfRule type="cellIs" dxfId="20" priority="14" stopIfTrue="1" operator="equal">
      <formula>"2nd"</formula>
    </cfRule>
    <cfRule type="cellIs" dxfId="19" priority="15" stopIfTrue="1" operator="equal">
      <formula>"3rd"</formula>
    </cfRule>
  </conditionalFormatting>
  <conditionalFormatting sqref="F20:F32">
    <cfRule type="cellIs" dxfId="18" priority="7" stopIfTrue="1" operator="equal">
      <formula>"First"</formula>
    </cfRule>
    <cfRule type="cellIs" dxfId="17" priority="8" stopIfTrue="1" operator="equal">
      <formula>"Second"</formula>
    </cfRule>
    <cfRule type="cellIs" dxfId="16" priority="9" stopIfTrue="1" operator="equal">
      <formula>"Third"</formula>
    </cfRule>
  </conditionalFormatting>
  <conditionalFormatting sqref="F36:F48">
    <cfRule type="cellIs" dxfId="15" priority="4" stopIfTrue="1" operator="equal">
      <formula>"First"</formula>
    </cfRule>
    <cfRule type="cellIs" dxfId="14" priority="5" stopIfTrue="1" operator="equal">
      <formula>"Second"</formula>
    </cfRule>
    <cfRule type="cellIs" dxfId="13" priority="6" stopIfTrue="1" operator="equal">
      <formula>"Third"</formula>
    </cfRule>
  </conditionalFormatting>
  <conditionalFormatting sqref="F4:F16">
    <cfRule type="cellIs" dxfId="12" priority="1" stopIfTrue="1" operator="equal">
      <formula>"First"</formula>
    </cfRule>
    <cfRule type="cellIs" dxfId="11" priority="2" stopIfTrue="1" operator="equal">
      <formula>"Second"</formula>
    </cfRule>
    <cfRule type="cellIs" dxfId="10" priority="3" stopIfTrue="1" operator="equal">
      <formula>"Third"</formula>
    </cfRule>
  </conditionalFormatting>
  <printOptions horizontalCentered="1"/>
  <pageMargins left="0.19685039370078741" right="0.19685039370078741" top="0" bottom="0" header="0" footer="0"/>
  <pageSetup paperSize="9" scale="110" orientation="portrait" copies="2" r:id="rId1"/>
  <headerFooter alignWithMargins="0">
    <oddHeader>&amp;C&amp;"Arial,Bold"&amp;14SCHOOL GYM NATIONAL FINAL 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indexed="12"/>
  </sheetPr>
  <dimension ref="A1:I157"/>
  <sheetViews>
    <sheetView zoomScaleNormal="100" workbookViewId="0">
      <selection activeCell="L36" sqref="L36"/>
    </sheetView>
  </sheetViews>
  <sheetFormatPr defaultColWidth="9.140625" defaultRowHeight="12.75" x14ac:dyDescent="0.2"/>
  <cols>
    <col min="1" max="1" width="8.7109375" style="293" customWidth="1"/>
    <col min="2" max="2" width="20.7109375" style="33" customWidth="1"/>
    <col min="3" max="4" width="8.7109375" style="294" customWidth="1"/>
    <col min="5" max="6" width="8.7109375" style="292" customWidth="1"/>
    <col min="7" max="7" width="8.7109375" style="293" customWidth="1"/>
    <col min="8" max="8" width="12.7109375" style="296" customWidth="1"/>
    <col min="9" max="9" width="12.140625" style="33" bestFit="1" customWidth="1"/>
    <col min="10" max="16384" width="9.140625" style="33"/>
  </cols>
  <sheetData>
    <row r="1" spans="1:8" s="102" customFormat="1" ht="15" x14ac:dyDescent="0.25">
      <c r="A1" s="291" t="s">
        <v>596</v>
      </c>
      <c r="B1" s="102" t="s">
        <v>597</v>
      </c>
      <c r="C1" s="289" t="s">
        <v>165</v>
      </c>
      <c r="D1" s="289" t="s">
        <v>166</v>
      </c>
      <c r="E1" s="290" t="s">
        <v>598</v>
      </c>
      <c r="F1" s="290" t="s">
        <v>599</v>
      </c>
      <c r="G1" s="291" t="s">
        <v>600</v>
      </c>
      <c r="H1" s="295">
        <f>COUNTIF(G2:G157,1)</f>
        <v>1</v>
      </c>
    </row>
    <row r="2" spans="1:8" x14ac:dyDescent="0.2">
      <c r="A2" s="293">
        <f>'U19B 891'!A19</f>
        <v>801</v>
      </c>
      <c r="B2" s="33" t="str">
        <f>'U19B 891'!B19</f>
        <v>Jacob Santhouse</v>
      </c>
      <c r="C2" s="292">
        <f>'U19B 891'!C19</f>
        <v>0</v>
      </c>
      <c r="D2" s="292">
        <f>'U19B 891'!D19</f>
        <v>0</v>
      </c>
      <c r="F2" s="292">
        <f t="shared" ref="F2:F25" si="0">SUM(C2:D2)</f>
        <v>0</v>
      </c>
      <c r="G2" s="293">
        <f t="shared" ref="G2:G33" si="1">RANK(F2,F$2:F$157)</f>
        <v>34</v>
      </c>
      <c r="H2" s="296" t="str">
        <f t="shared" ref="H2:H25" si="2">IF(G2=1,"FIRST",IF(G2=2,"SECOND",IF(G2=3,"THIRD","")))</f>
        <v/>
      </c>
    </row>
    <row r="3" spans="1:8" x14ac:dyDescent="0.2">
      <c r="A3" s="293">
        <f>'U19B 891'!A20</f>
        <v>802</v>
      </c>
      <c r="B3" s="33" t="str">
        <f>'U19B 891'!B20</f>
        <v>Christopher Pigott</v>
      </c>
      <c r="C3" s="292">
        <f>'U19B 891'!C20</f>
        <v>0</v>
      </c>
      <c r="D3" s="292">
        <f>'U19B 891'!D20</f>
        <v>0</v>
      </c>
      <c r="F3" s="292">
        <f t="shared" si="0"/>
        <v>0</v>
      </c>
      <c r="G3" s="293">
        <f t="shared" si="1"/>
        <v>34</v>
      </c>
      <c r="H3" s="296" t="str">
        <f t="shared" si="2"/>
        <v/>
      </c>
    </row>
    <row r="4" spans="1:8" x14ac:dyDescent="0.2">
      <c r="A4" s="293">
        <f>'U19B 891'!A21</f>
        <v>803</v>
      </c>
      <c r="B4" s="33" t="str">
        <f>'U19B 891'!B21</f>
        <v>Sudais Arif</v>
      </c>
      <c r="C4" s="292">
        <f>'U19B 891'!C21</f>
        <v>0</v>
      </c>
      <c r="D4" s="292">
        <f>'U19B 891'!D21</f>
        <v>0</v>
      </c>
      <c r="F4" s="292">
        <f t="shared" si="0"/>
        <v>0</v>
      </c>
      <c r="G4" s="293">
        <f t="shared" si="1"/>
        <v>34</v>
      </c>
      <c r="H4" s="296" t="str">
        <f t="shared" si="2"/>
        <v/>
      </c>
    </row>
    <row r="5" spans="1:8" x14ac:dyDescent="0.2">
      <c r="A5" s="293">
        <f>'U19B 891'!A22</f>
        <v>804</v>
      </c>
      <c r="B5" s="33" t="str">
        <f>'U19B 891'!B22</f>
        <v>Jobe Hart</v>
      </c>
      <c r="C5" s="292">
        <f>'U19B 891'!C22</f>
        <v>0</v>
      </c>
      <c r="D5" s="292">
        <f>'U19B 891'!D22</f>
        <v>0</v>
      </c>
      <c r="F5" s="292">
        <f t="shared" si="0"/>
        <v>0</v>
      </c>
      <c r="G5" s="293">
        <f t="shared" si="1"/>
        <v>34</v>
      </c>
      <c r="H5" s="296" t="str">
        <f t="shared" si="2"/>
        <v/>
      </c>
    </row>
    <row r="6" spans="1:8" x14ac:dyDescent="0.2">
      <c r="A6" s="293">
        <f>'U19B 891'!A23</f>
        <v>805</v>
      </c>
      <c r="B6" s="33">
        <f>'U19B 891'!B23</f>
        <v>0</v>
      </c>
      <c r="C6" s="292">
        <f>'U19B 891'!C23</f>
        <v>0</v>
      </c>
      <c r="D6" s="292">
        <f>'U19B 891'!D23</f>
        <v>0</v>
      </c>
      <c r="F6" s="292">
        <f t="shared" si="0"/>
        <v>0</v>
      </c>
      <c r="G6" s="293">
        <f t="shared" si="1"/>
        <v>34</v>
      </c>
      <c r="H6" s="296" t="str">
        <f t="shared" si="2"/>
        <v/>
      </c>
    </row>
    <row r="7" spans="1:8" x14ac:dyDescent="0.2">
      <c r="A7" s="293">
        <f>'U19B 891'!A24</f>
        <v>806</v>
      </c>
      <c r="B7" s="33">
        <f>'U19B 891'!B24</f>
        <v>0</v>
      </c>
      <c r="C7" s="292">
        <f>'U19B 891'!C24</f>
        <v>0</v>
      </c>
      <c r="D7" s="292">
        <f>'U19B 891'!D24</f>
        <v>0</v>
      </c>
      <c r="F7" s="292">
        <f t="shared" si="0"/>
        <v>0</v>
      </c>
      <c r="G7" s="293">
        <f t="shared" si="1"/>
        <v>34</v>
      </c>
      <c r="H7" s="296" t="str">
        <f t="shared" si="2"/>
        <v/>
      </c>
    </row>
    <row r="8" spans="1:8" x14ac:dyDescent="0.2">
      <c r="A8" s="293">
        <f>'U19B 891'!F19</f>
        <v>808</v>
      </c>
      <c r="B8" s="33" t="str">
        <f>'U19B 891'!G19</f>
        <v>Ben Szekely</v>
      </c>
      <c r="C8" s="292">
        <f>'U19B 891'!H19</f>
        <v>12.4</v>
      </c>
      <c r="D8" s="292">
        <f>'U19B 891'!I19</f>
        <v>14.65</v>
      </c>
      <c r="F8" s="292">
        <f t="shared" si="0"/>
        <v>27.05</v>
      </c>
      <c r="G8" s="293">
        <f t="shared" si="1"/>
        <v>25</v>
      </c>
      <c r="H8" s="296" t="str">
        <f t="shared" si="2"/>
        <v/>
      </c>
    </row>
    <row r="9" spans="1:8" x14ac:dyDescent="0.2">
      <c r="A9" s="293">
        <f>'U19B 891'!F20</f>
        <v>809</v>
      </c>
      <c r="B9" s="33" t="str">
        <f>'U19B 891'!G20</f>
        <v>Zak Walker</v>
      </c>
      <c r="C9" s="292">
        <f>'U19B 891'!H20</f>
        <v>12.6</v>
      </c>
      <c r="D9" s="292">
        <f>'U19B 891'!I20</f>
        <v>14.8</v>
      </c>
      <c r="F9" s="292">
        <f t="shared" si="0"/>
        <v>27.4</v>
      </c>
      <c r="G9" s="293">
        <f t="shared" si="1"/>
        <v>23</v>
      </c>
      <c r="H9" s="296" t="str">
        <f t="shared" si="2"/>
        <v/>
      </c>
    </row>
    <row r="10" spans="1:8" x14ac:dyDescent="0.2">
      <c r="A10" s="293">
        <f>'U19B 891'!F21</f>
        <v>810</v>
      </c>
      <c r="B10" s="33" t="str">
        <f>'U19B 891'!G21</f>
        <v>Leo Smith</v>
      </c>
      <c r="C10" s="292">
        <f>'U19B 891'!H21</f>
        <v>12.2</v>
      </c>
      <c r="D10" s="292">
        <f>'U19B 891'!I21</f>
        <v>14.6</v>
      </c>
      <c r="F10" s="292">
        <f t="shared" si="0"/>
        <v>26.799999999999997</v>
      </c>
      <c r="G10" s="293">
        <f t="shared" si="1"/>
        <v>26</v>
      </c>
      <c r="H10" s="296" t="str">
        <f t="shared" si="2"/>
        <v/>
      </c>
    </row>
    <row r="11" spans="1:8" x14ac:dyDescent="0.2">
      <c r="A11" s="293">
        <f>'U19B 891'!F22</f>
        <v>811</v>
      </c>
      <c r="B11" s="33" t="str">
        <f>'U19B 891'!G22</f>
        <v>Harry Clements</v>
      </c>
      <c r="C11" s="292">
        <f>'U19B 891'!H22</f>
        <v>13.25</v>
      </c>
      <c r="D11" s="292">
        <f>'U19B 891'!I22</f>
        <v>14.8</v>
      </c>
      <c r="F11" s="292">
        <f t="shared" si="0"/>
        <v>28.05</v>
      </c>
      <c r="G11" s="293">
        <f t="shared" si="1"/>
        <v>20</v>
      </c>
      <c r="H11" s="296" t="str">
        <f t="shared" si="2"/>
        <v/>
      </c>
    </row>
    <row r="12" spans="1:8" x14ac:dyDescent="0.2">
      <c r="A12" s="293">
        <f>'U19B 891'!F23</f>
        <v>812</v>
      </c>
      <c r="B12" s="33">
        <f>'U19B 891'!G23</f>
        <v>0</v>
      </c>
      <c r="C12" s="292">
        <f>'U19B 891'!H23</f>
        <v>0</v>
      </c>
      <c r="D12" s="292">
        <f>'U19B 891'!I23</f>
        <v>0</v>
      </c>
      <c r="F12" s="292">
        <f t="shared" si="0"/>
        <v>0</v>
      </c>
      <c r="G12" s="293">
        <f t="shared" si="1"/>
        <v>34</v>
      </c>
      <c r="H12" s="296" t="str">
        <f t="shared" si="2"/>
        <v/>
      </c>
    </row>
    <row r="13" spans="1:8" x14ac:dyDescent="0.2">
      <c r="A13" s="293">
        <f>'U19B 891'!F24</f>
        <v>813</v>
      </c>
      <c r="B13" s="33">
        <f>'U19B 891'!G24</f>
        <v>0</v>
      </c>
      <c r="C13" s="292">
        <f>'U19B 891'!H24</f>
        <v>0</v>
      </c>
      <c r="D13" s="292">
        <f>'U19B 891'!I24</f>
        <v>0</v>
      </c>
      <c r="F13" s="292">
        <f t="shared" si="0"/>
        <v>0</v>
      </c>
      <c r="G13" s="293">
        <f t="shared" si="1"/>
        <v>34</v>
      </c>
      <c r="H13" s="296" t="str">
        <f t="shared" si="2"/>
        <v/>
      </c>
    </row>
    <row r="14" spans="1:8" x14ac:dyDescent="0.2">
      <c r="A14" s="293">
        <f>'U19B 891'!K19</f>
        <v>815</v>
      </c>
      <c r="B14" s="33" t="str">
        <f>'U19B 891'!L19</f>
        <v>Jacob Blanc</v>
      </c>
      <c r="C14" s="292">
        <f>'U19B 891'!M19</f>
        <v>13.95</v>
      </c>
      <c r="D14" s="292">
        <f>'U19B 891'!N19</f>
        <v>14.8</v>
      </c>
      <c r="F14" s="292">
        <f t="shared" si="0"/>
        <v>28.75</v>
      </c>
      <c r="G14" s="293">
        <f t="shared" si="1"/>
        <v>13</v>
      </c>
      <c r="H14" s="296" t="str">
        <f t="shared" si="2"/>
        <v/>
      </c>
    </row>
    <row r="15" spans="1:8" x14ac:dyDescent="0.2">
      <c r="A15" s="293">
        <f>'U19B 891'!K20</f>
        <v>816</v>
      </c>
      <c r="B15" s="33" t="str">
        <f>'U19B 891'!L20</f>
        <v>Rhys Harding</v>
      </c>
      <c r="C15" s="292">
        <f>'U19B 891'!M20</f>
        <v>13.35</v>
      </c>
      <c r="D15" s="292">
        <f>'U19B 891'!N20</f>
        <v>14.7</v>
      </c>
      <c r="F15" s="292">
        <f t="shared" si="0"/>
        <v>28.049999999999997</v>
      </c>
      <c r="G15" s="293">
        <f t="shared" si="1"/>
        <v>21</v>
      </c>
      <c r="H15" s="296" t="str">
        <f t="shared" si="2"/>
        <v/>
      </c>
    </row>
    <row r="16" spans="1:8" x14ac:dyDescent="0.2">
      <c r="A16" s="293">
        <f>'U19B 891'!K21</f>
        <v>817</v>
      </c>
      <c r="B16" s="33" t="str">
        <f>'U19B 891'!L21</f>
        <v>Chris Brown</v>
      </c>
      <c r="C16" s="292">
        <f>'U19B 891'!M21</f>
        <v>13.1</v>
      </c>
      <c r="D16" s="292">
        <f>'U19B 891'!N21</f>
        <v>15</v>
      </c>
      <c r="F16" s="292">
        <f t="shared" si="0"/>
        <v>28.1</v>
      </c>
      <c r="G16" s="293">
        <f t="shared" si="1"/>
        <v>19</v>
      </c>
      <c r="H16" s="296" t="str">
        <f t="shared" si="2"/>
        <v/>
      </c>
    </row>
    <row r="17" spans="1:8" x14ac:dyDescent="0.2">
      <c r="A17" s="293">
        <f>'U19B 891'!K22</f>
        <v>818</v>
      </c>
      <c r="B17" s="33" t="str">
        <f>'U19B 891'!L22</f>
        <v>Reuben Blanc</v>
      </c>
      <c r="C17" s="292">
        <f>'U19B 891'!M22</f>
        <v>12.8</v>
      </c>
      <c r="D17" s="292">
        <f>'U19B 891'!N22</f>
        <v>14.9</v>
      </c>
      <c r="F17" s="292">
        <f t="shared" si="0"/>
        <v>27.700000000000003</v>
      </c>
      <c r="G17" s="293">
        <f t="shared" si="1"/>
        <v>22</v>
      </c>
      <c r="H17" s="296" t="str">
        <f t="shared" si="2"/>
        <v/>
      </c>
    </row>
    <row r="18" spans="1:8" x14ac:dyDescent="0.2">
      <c r="A18" s="293">
        <f>'U19B 891'!K23</f>
        <v>819</v>
      </c>
      <c r="B18" s="33" t="str">
        <f>'U19B 891'!L23</f>
        <v>Joe Waller</v>
      </c>
      <c r="C18" s="292">
        <f>'U19B 891'!M23</f>
        <v>13.6</v>
      </c>
      <c r="D18" s="292">
        <f>'U19B 891'!N23</f>
        <v>15</v>
      </c>
      <c r="F18" s="292">
        <f t="shared" si="0"/>
        <v>28.6</v>
      </c>
      <c r="G18" s="293">
        <f t="shared" si="1"/>
        <v>17</v>
      </c>
      <c r="H18" s="296" t="str">
        <f t="shared" si="2"/>
        <v/>
      </c>
    </row>
    <row r="19" spans="1:8" x14ac:dyDescent="0.2">
      <c r="A19" s="293">
        <f>'U19B 891'!K24</f>
        <v>820</v>
      </c>
      <c r="B19" s="33">
        <f>'U19B 891'!L24</f>
        <v>0</v>
      </c>
      <c r="C19" s="292">
        <f>'U19B 891'!M24</f>
        <v>0</v>
      </c>
      <c r="D19" s="292">
        <f>'U19B 891'!N24</f>
        <v>0</v>
      </c>
      <c r="F19" s="292">
        <f t="shared" si="0"/>
        <v>0</v>
      </c>
      <c r="G19" s="293">
        <f t="shared" si="1"/>
        <v>34</v>
      </c>
      <c r="H19" s="296" t="str">
        <f t="shared" si="2"/>
        <v/>
      </c>
    </row>
    <row r="20" spans="1:8" x14ac:dyDescent="0.2">
      <c r="A20" s="293">
        <f>'U19B 891'!A30</f>
        <v>822</v>
      </c>
      <c r="B20" s="33" t="str">
        <f>'U19B 891'!B30</f>
        <v>Isak Cornellisen</v>
      </c>
      <c r="C20" s="292">
        <f>'U19B 891'!C30</f>
        <v>13.9</v>
      </c>
      <c r="D20" s="292">
        <f>'U19B 891'!D30</f>
        <v>15.25</v>
      </c>
      <c r="F20" s="292">
        <f t="shared" si="0"/>
        <v>29.15</v>
      </c>
      <c r="G20" s="293">
        <f t="shared" si="1"/>
        <v>9</v>
      </c>
      <c r="H20" s="296" t="str">
        <f t="shared" si="2"/>
        <v/>
      </c>
    </row>
    <row r="21" spans="1:8" x14ac:dyDescent="0.2">
      <c r="A21" s="293">
        <f>'U19B 891'!A31</f>
        <v>823</v>
      </c>
      <c r="B21" s="33" t="str">
        <f>'U19B 891'!B31</f>
        <v>Marcus Laws</v>
      </c>
      <c r="C21" s="292">
        <f>'U19B 891'!C31</f>
        <v>13.6</v>
      </c>
      <c r="D21" s="292">
        <f>'U19B 891'!D31</f>
        <v>15</v>
      </c>
      <c r="F21" s="292">
        <f t="shared" si="0"/>
        <v>28.6</v>
      </c>
      <c r="G21" s="293">
        <f t="shared" si="1"/>
        <v>17</v>
      </c>
      <c r="H21" s="296" t="str">
        <f t="shared" si="2"/>
        <v/>
      </c>
    </row>
    <row r="22" spans="1:8" x14ac:dyDescent="0.2">
      <c r="A22" s="293">
        <f>'U19B 891'!A32</f>
        <v>824</v>
      </c>
      <c r="B22" s="33" t="str">
        <f>'U19B 891'!B32</f>
        <v>Ariz Zamin</v>
      </c>
      <c r="C22" s="292">
        <f>'U19B 891'!C32</f>
        <v>13.35</v>
      </c>
      <c r="D22" s="292">
        <f>'U19B 891'!D32</f>
        <v>15.35</v>
      </c>
      <c r="F22" s="292">
        <f t="shared" si="0"/>
        <v>28.7</v>
      </c>
      <c r="G22" s="293">
        <f t="shared" si="1"/>
        <v>15</v>
      </c>
      <c r="H22" s="296" t="str">
        <f t="shared" si="2"/>
        <v/>
      </c>
    </row>
    <row r="23" spans="1:8" x14ac:dyDescent="0.2">
      <c r="A23" s="293">
        <f>'U19B 891'!A33</f>
        <v>825</v>
      </c>
      <c r="B23" s="33" t="str">
        <f>'U19B 891'!B33</f>
        <v>Eddie Mackay</v>
      </c>
      <c r="C23" s="292">
        <f>'U19B 891'!C33</f>
        <v>14.3</v>
      </c>
      <c r="D23" s="292">
        <f>'U19B 891'!D33</f>
        <v>14.9</v>
      </c>
      <c r="F23" s="292">
        <f t="shared" si="0"/>
        <v>29.200000000000003</v>
      </c>
      <c r="G23" s="293">
        <f t="shared" si="1"/>
        <v>7</v>
      </c>
      <c r="H23" s="296" t="str">
        <f t="shared" si="2"/>
        <v/>
      </c>
    </row>
    <row r="24" spans="1:8" x14ac:dyDescent="0.2">
      <c r="A24" s="293">
        <f>'U19B 891'!A34</f>
        <v>826</v>
      </c>
      <c r="B24" s="33">
        <f>'U19B 891'!B34</f>
        <v>0</v>
      </c>
      <c r="C24" s="292">
        <f>'U19B 891'!C34</f>
        <v>0</v>
      </c>
      <c r="D24" s="292">
        <f>'U19B 891'!D34</f>
        <v>0</v>
      </c>
      <c r="F24" s="292">
        <f t="shared" si="0"/>
        <v>0</v>
      </c>
      <c r="G24" s="293">
        <f t="shared" si="1"/>
        <v>34</v>
      </c>
      <c r="H24" s="296" t="str">
        <f t="shared" si="2"/>
        <v/>
      </c>
    </row>
    <row r="25" spans="1:8" x14ac:dyDescent="0.2">
      <c r="A25" s="293">
        <f>'U19B 891'!A35</f>
        <v>827</v>
      </c>
      <c r="B25" s="33">
        <f>'U19B 891'!B35</f>
        <v>0</v>
      </c>
      <c r="C25" s="292">
        <f>'U19B 891'!C35</f>
        <v>0</v>
      </c>
      <c r="D25" s="292">
        <f>'U19B 891'!D35</f>
        <v>0</v>
      </c>
      <c r="F25" s="292">
        <f t="shared" si="0"/>
        <v>0</v>
      </c>
      <c r="G25" s="293">
        <f t="shared" si="1"/>
        <v>34</v>
      </c>
      <c r="H25" s="296" t="str">
        <f t="shared" si="2"/>
        <v/>
      </c>
    </row>
    <row r="26" spans="1:8" x14ac:dyDescent="0.2">
      <c r="A26" s="293">
        <f>'U19B 891'!F30</f>
        <v>829</v>
      </c>
      <c r="B26" s="33">
        <f>'U19B 891'!G30</f>
        <v>0</v>
      </c>
      <c r="C26" s="292">
        <f>'U19B 891'!H30</f>
        <v>0</v>
      </c>
      <c r="D26" s="292">
        <f>'U19B 891'!I30</f>
        <v>0</v>
      </c>
      <c r="F26" s="292">
        <f t="shared" ref="F26:F31" si="3">SUM(C26:D26)</f>
        <v>0</v>
      </c>
      <c r="G26" s="293">
        <f t="shared" si="1"/>
        <v>34</v>
      </c>
      <c r="H26" s="296" t="str">
        <f t="shared" ref="H26:H31" si="4">IF(G26=1,"FIRST",IF(G26=2,"SECOND",IF(G26=3,"THIRD","")))</f>
        <v/>
      </c>
    </row>
    <row r="27" spans="1:8" x14ac:dyDescent="0.2">
      <c r="A27" s="293">
        <f>'U19B 891'!F31</f>
        <v>830</v>
      </c>
      <c r="B27" s="33">
        <f>'U19B 891'!G31</f>
        <v>0</v>
      </c>
      <c r="C27" s="292">
        <f>'U19B 891'!H31</f>
        <v>0</v>
      </c>
      <c r="D27" s="292">
        <f>'U19B 891'!I31</f>
        <v>0</v>
      </c>
      <c r="F27" s="292">
        <f t="shared" si="3"/>
        <v>0</v>
      </c>
      <c r="G27" s="293">
        <f t="shared" si="1"/>
        <v>34</v>
      </c>
      <c r="H27" s="296" t="str">
        <f t="shared" si="4"/>
        <v/>
      </c>
    </row>
    <row r="28" spans="1:8" x14ac:dyDescent="0.2">
      <c r="A28" s="293">
        <f>'U19B 891'!F32</f>
        <v>831</v>
      </c>
      <c r="B28" s="33">
        <f>'U19B 891'!G32</f>
        <v>0</v>
      </c>
      <c r="C28" s="292">
        <f>'U19B 891'!H32</f>
        <v>0</v>
      </c>
      <c r="D28" s="292">
        <f>'U19B 891'!I32</f>
        <v>0</v>
      </c>
      <c r="F28" s="292">
        <f t="shared" si="3"/>
        <v>0</v>
      </c>
      <c r="G28" s="293">
        <f t="shared" si="1"/>
        <v>34</v>
      </c>
      <c r="H28" s="296" t="str">
        <f t="shared" si="4"/>
        <v/>
      </c>
    </row>
    <row r="29" spans="1:8" x14ac:dyDescent="0.2">
      <c r="A29" s="293">
        <f>'U19B 891'!F33</f>
        <v>832</v>
      </c>
      <c r="B29" s="33">
        <f>'U19B 891'!G33</f>
        <v>0</v>
      </c>
      <c r="C29" s="292">
        <f>'U19B 891'!H33</f>
        <v>0</v>
      </c>
      <c r="D29" s="292">
        <f>'U19B 891'!I33</f>
        <v>0</v>
      </c>
      <c r="F29" s="292">
        <f t="shared" si="3"/>
        <v>0</v>
      </c>
      <c r="G29" s="293">
        <f t="shared" si="1"/>
        <v>34</v>
      </c>
      <c r="H29" s="296" t="str">
        <f t="shared" si="4"/>
        <v/>
      </c>
    </row>
    <row r="30" spans="1:8" x14ac:dyDescent="0.2">
      <c r="A30" s="293">
        <f>'U19B 891'!F34</f>
        <v>833</v>
      </c>
      <c r="B30" s="33">
        <f>'U19B 891'!G34</f>
        <v>0</v>
      </c>
      <c r="C30" s="292">
        <f>'U19B 891'!H34</f>
        <v>0</v>
      </c>
      <c r="D30" s="292">
        <f>'U19B 891'!I34</f>
        <v>0</v>
      </c>
      <c r="F30" s="292">
        <f t="shared" si="3"/>
        <v>0</v>
      </c>
      <c r="G30" s="293">
        <f t="shared" si="1"/>
        <v>34</v>
      </c>
      <c r="H30" s="296" t="str">
        <f t="shared" si="4"/>
        <v/>
      </c>
    </row>
    <row r="31" spans="1:8" x14ac:dyDescent="0.2">
      <c r="A31" s="293">
        <f>'U19B 891'!F35</f>
        <v>834</v>
      </c>
      <c r="B31" s="33">
        <f>'U19B 891'!G35</f>
        <v>0</v>
      </c>
      <c r="C31" s="292">
        <f>'U19B 891'!H35</f>
        <v>0</v>
      </c>
      <c r="D31" s="292">
        <f>'U19B 891'!I35</f>
        <v>0</v>
      </c>
      <c r="F31" s="292">
        <f t="shared" si="3"/>
        <v>0</v>
      </c>
      <c r="G31" s="293">
        <f t="shared" si="1"/>
        <v>34</v>
      </c>
      <c r="H31" s="296" t="str">
        <f t="shared" si="4"/>
        <v/>
      </c>
    </row>
    <row r="32" spans="1:8" x14ac:dyDescent="0.2">
      <c r="A32" s="293">
        <f>'U19B 891'!K30</f>
        <v>836</v>
      </c>
      <c r="B32" s="33">
        <f>'U19B 891'!L30</f>
        <v>0</v>
      </c>
      <c r="C32" s="292">
        <f>'U19B 891'!M30</f>
        <v>0</v>
      </c>
      <c r="D32" s="292">
        <f>'U19B 891'!N30</f>
        <v>0</v>
      </c>
      <c r="F32" s="292">
        <f t="shared" ref="F32:F79" si="5">SUM(C32:D32)</f>
        <v>0</v>
      </c>
      <c r="G32" s="293">
        <f t="shared" si="1"/>
        <v>34</v>
      </c>
      <c r="H32" s="296" t="str">
        <f t="shared" ref="H32:H63" si="6">IF(G32=1,"FIRST",IF(G32=2,"SECOND",IF(G32=3,"THIRD","")))</f>
        <v/>
      </c>
    </row>
    <row r="33" spans="1:8" x14ac:dyDescent="0.2">
      <c r="A33" s="293">
        <f>'U19B 891'!K31</f>
        <v>837</v>
      </c>
      <c r="B33" s="33">
        <f>'U19B 891'!L31</f>
        <v>0</v>
      </c>
      <c r="C33" s="292">
        <f>'U19B 891'!M31</f>
        <v>0</v>
      </c>
      <c r="D33" s="292">
        <f>'U19B 891'!N31</f>
        <v>0</v>
      </c>
      <c r="F33" s="292">
        <f t="shared" si="5"/>
        <v>0</v>
      </c>
      <c r="G33" s="293">
        <f t="shared" si="1"/>
        <v>34</v>
      </c>
      <c r="H33" s="296" t="str">
        <f t="shared" si="6"/>
        <v/>
      </c>
    </row>
    <row r="34" spans="1:8" x14ac:dyDescent="0.2">
      <c r="A34" s="293">
        <f>'U19B 891'!K32</f>
        <v>838</v>
      </c>
      <c r="B34" s="33">
        <f>'U19B 891'!L32</f>
        <v>0</v>
      </c>
      <c r="C34" s="292">
        <f>'U19B 891'!M32</f>
        <v>0</v>
      </c>
      <c r="D34" s="292">
        <f>'U19B 891'!N32</f>
        <v>0</v>
      </c>
      <c r="F34" s="292">
        <f t="shared" si="5"/>
        <v>0</v>
      </c>
      <c r="G34" s="293">
        <f t="shared" ref="G34:G65" si="7">RANK(F34,F$2:F$157)</f>
        <v>34</v>
      </c>
      <c r="H34" s="296" t="str">
        <f t="shared" si="6"/>
        <v/>
      </c>
    </row>
    <row r="35" spans="1:8" x14ac:dyDescent="0.2">
      <c r="A35" s="293">
        <f>'U19B 891'!K33</f>
        <v>839</v>
      </c>
      <c r="B35" s="33">
        <f>'U19B 891'!L33</f>
        <v>0</v>
      </c>
      <c r="C35" s="292">
        <f>'U19B 891'!M33</f>
        <v>0</v>
      </c>
      <c r="D35" s="292">
        <f>'U19B 891'!N33</f>
        <v>0</v>
      </c>
      <c r="F35" s="292">
        <f t="shared" si="5"/>
        <v>0</v>
      </c>
      <c r="G35" s="293">
        <f t="shared" si="7"/>
        <v>34</v>
      </c>
      <c r="H35" s="296" t="str">
        <f t="shared" si="6"/>
        <v/>
      </c>
    </row>
    <row r="36" spans="1:8" x14ac:dyDescent="0.2">
      <c r="A36" s="293">
        <f>'U19B 891'!K34</f>
        <v>840</v>
      </c>
      <c r="B36" s="33">
        <f>'U19B 891'!L34</f>
        <v>0</v>
      </c>
      <c r="C36" s="292">
        <f>'U19B 891'!M34</f>
        <v>0</v>
      </c>
      <c r="D36" s="292">
        <f>'U19B 891'!N34</f>
        <v>0</v>
      </c>
      <c r="F36" s="292">
        <f t="shared" si="5"/>
        <v>0</v>
      </c>
      <c r="G36" s="293">
        <f t="shared" si="7"/>
        <v>34</v>
      </c>
      <c r="H36" s="296" t="str">
        <f t="shared" si="6"/>
        <v/>
      </c>
    </row>
    <row r="37" spans="1:8" x14ac:dyDescent="0.2">
      <c r="A37" s="293">
        <f>'U19B 891'!K35</f>
        <v>841</v>
      </c>
      <c r="B37" s="33">
        <f>'U19B 891'!L35</f>
        <v>0</v>
      </c>
      <c r="C37" s="292">
        <f>'U19B 891'!M35</f>
        <v>0</v>
      </c>
      <c r="D37" s="292">
        <f>'U19B 891'!N35</f>
        <v>0</v>
      </c>
      <c r="F37" s="292">
        <f t="shared" si="5"/>
        <v>0</v>
      </c>
      <c r="G37" s="293">
        <f t="shared" si="7"/>
        <v>34</v>
      </c>
      <c r="H37" s="296" t="str">
        <f t="shared" si="6"/>
        <v/>
      </c>
    </row>
    <row r="38" spans="1:8" x14ac:dyDescent="0.2">
      <c r="A38" s="293">
        <f>'U19B 891'!A41</f>
        <v>843</v>
      </c>
      <c r="B38" s="33">
        <f>'U19B 891'!B41</f>
        <v>0</v>
      </c>
      <c r="C38" s="292">
        <f>'U19B 891'!C41</f>
        <v>0</v>
      </c>
      <c r="D38" s="292">
        <f>'U19B 891'!D41</f>
        <v>0</v>
      </c>
      <c r="F38" s="292">
        <f t="shared" si="5"/>
        <v>0</v>
      </c>
      <c r="G38" s="293">
        <f t="shared" si="7"/>
        <v>34</v>
      </c>
      <c r="H38" s="296" t="str">
        <f t="shared" si="6"/>
        <v/>
      </c>
    </row>
    <row r="39" spans="1:8" x14ac:dyDescent="0.2">
      <c r="A39" s="293">
        <f>'U19B 891'!A42</f>
        <v>844</v>
      </c>
      <c r="B39" s="33">
        <f>'U19B 891'!B42</f>
        <v>0</v>
      </c>
      <c r="C39" s="292">
        <f>'U19B 891'!C42</f>
        <v>0</v>
      </c>
      <c r="D39" s="292">
        <f>'U19B 891'!D42</f>
        <v>0</v>
      </c>
      <c r="F39" s="292">
        <f t="shared" si="5"/>
        <v>0</v>
      </c>
      <c r="G39" s="293">
        <f t="shared" si="7"/>
        <v>34</v>
      </c>
      <c r="H39" s="296" t="str">
        <f t="shared" si="6"/>
        <v/>
      </c>
    </row>
    <row r="40" spans="1:8" x14ac:dyDescent="0.2">
      <c r="A40" s="293">
        <f>'U19B 891'!A43</f>
        <v>845</v>
      </c>
      <c r="B40" s="33">
        <f>'U19B 891'!B43</f>
        <v>0</v>
      </c>
      <c r="C40" s="292">
        <f>'U19B 891'!C43</f>
        <v>0</v>
      </c>
      <c r="D40" s="292">
        <f>'U19B 891'!D43</f>
        <v>0</v>
      </c>
      <c r="F40" s="292">
        <f t="shared" si="5"/>
        <v>0</v>
      </c>
      <c r="G40" s="293">
        <f t="shared" si="7"/>
        <v>34</v>
      </c>
      <c r="H40" s="296" t="str">
        <f t="shared" si="6"/>
        <v/>
      </c>
    </row>
    <row r="41" spans="1:8" x14ac:dyDescent="0.2">
      <c r="A41" s="293">
        <f>'U19B 891'!A44</f>
        <v>846</v>
      </c>
      <c r="B41" s="33">
        <f>'U19B 891'!B44</f>
        <v>0</v>
      </c>
      <c r="C41" s="292">
        <f>'U19B 891'!C44</f>
        <v>0</v>
      </c>
      <c r="D41" s="292">
        <f>'U19B 891'!D44</f>
        <v>0</v>
      </c>
      <c r="F41" s="292">
        <f t="shared" si="5"/>
        <v>0</v>
      </c>
      <c r="G41" s="293">
        <f t="shared" si="7"/>
        <v>34</v>
      </c>
      <c r="H41" s="296" t="str">
        <f t="shared" si="6"/>
        <v/>
      </c>
    </row>
    <row r="42" spans="1:8" x14ac:dyDescent="0.2">
      <c r="A42" s="293">
        <f>'U19B 891'!A45</f>
        <v>847</v>
      </c>
      <c r="B42" s="33">
        <f>'U19B 891'!B45</f>
        <v>0</v>
      </c>
      <c r="C42" s="292">
        <f>'U19B 891'!C45</f>
        <v>0</v>
      </c>
      <c r="D42" s="292">
        <f>'U19B 891'!D45</f>
        <v>0</v>
      </c>
      <c r="F42" s="292">
        <f t="shared" si="5"/>
        <v>0</v>
      </c>
      <c r="G42" s="293">
        <f t="shared" si="7"/>
        <v>34</v>
      </c>
      <c r="H42" s="296" t="str">
        <f t="shared" si="6"/>
        <v/>
      </c>
    </row>
    <row r="43" spans="1:8" x14ac:dyDescent="0.2">
      <c r="A43" s="293">
        <f>'U19B 891'!A46</f>
        <v>848</v>
      </c>
      <c r="B43" s="33">
        <f>'U19B 891'!B46</f>
        <v>0</v>
      </c>
      <c r="C43" s="292">
        <f>'U19B 891'!C46</f>
        <v>0</v>
      </c>
      <c r="D43" s="292">
        <f>'U19B 891'!D46</f>
        <v>0</v>
      </c>
      <c r="F43" s="292">
        <f t="shared" si="5"/>
        <v>0</v>
      </c>
      <c r="G43" s="293">
        <f t="shared" si="7"/>
        <v>34</v>
      </c>
      <c r="H43" s="296" t="str">
        <f t="shared" si="6"/>
        <v/>
      </c>
    </row>
    <row r="44" spans="1:8" x14ac:dyDescent="0.2">
      <c r="A44" s="293">
        <f>'U19B 891'!F41</f>
        <v>850</v>
      </c>
      <c r="B44" s="33">
        <f>'U19B 891'!G41</f>
        <v>0</v>
      </c>
      <c r="C44" s="292">
        <f>'U19B 891'!H41</f>
        <v>0</v>
      </c>
      <c r="D44" s="292">
        <f>'U19B 891'!I41</f>
        <v>0</v>
      </c>
      <c r="F44" s="292">
        <f t="shared" si="5"/>
        <v>0</v>
      </c>
      <c r="G44" s="293">
        <f t="shared" si="7"/>
        <v>34</v>
      </c>
      <c r="H44" s="296" t="str">
        <f t="shared" si="6"/>
        <v/>
      </c>
    </row>
    <row r="45" spans="1:8" x14ac:dyDescent="0.2">
      <c r="A45" s="293">
        <f>'U19B 891'!F42</f>
        <v>851</v>
      </c>
      <c r="B45" s="33">
        <f>'U19B 891'!G42</f>
        <v>0</v>
      </c>
      <c r="C45" s="292">
        <f>'U19B 891'!H42</f>
        <v>0</v>
      </c>
      <c r="D45" s="292">
        <f>'U19B 891'!I42</f>
        <v>0</v>
      </c>
      <c r="F45" s="292">
        <f t="shared" si="5"/>
        <v>0</v>
      </c>
      <c r="G45" s="293">
        <f t="shared" si="7"/>
        <v>34</v>
      </c>
      <c r="H45" s="296" t="str">
        <f t="shared" si="6"/>
        <v/>
      </c>
    </row>
    <row r="46" spans="1:8" x14ac:dyDescent="0.2">
      <c r="A46" s="293">
        <f>'U19B 891'!F43</f>
        <v>852</v>
      </c>
      <c r="B46" s="33">
        <f>'U19B 891'!G43</f>
        <v>0</v>
      </c>
      <c r="C46" s="292">
        <f>'U19B 891'!H43</f>
        <v>0</v>
      </c>
      <c r="D46" s="292">
        <f>'U19B 891'!I43</f>
        <v>0</v>
      </c>
      <c r="F46" s="292">
        <f t="shared" si="5"/>
        <v>0</v>
      </c>
      <c r="G46" s="293">
        <f t="shared" si="7"/>
        <v>34</v>
      </c>
      <c r="H46" s="296" t="str">
        <f t="shared" si="6"/>
        <v/>
      </c>
    </row>
    <row r="47" spans="1:8" x14ac:dyDescent="0.2">
      <c r="A47" s="293">
        <f>'U19B 891'!F44</f>
        <v>853</v>
      </c>
      <c r="B47" s="33">
        <f>'U19B 891'!G44</f>
        <v>0</v>
      </c>
      <c r="C47" s="292">
        <f>'U19B 891'!H44</f>
        <v>0</v>
      </c>
      <c r="D47" s="292">
        <f>'U19B 891'!I44</f>
        <v>0</v>
      </c>
      <c r="F47" s="292">
        <f t="shared" si="5"/>
        <v>0</v>
      </c>
      <c r="G47" s="293">
        <f t="shared" si="7"/>
        <v>34</v>
      </c>
      <c r="H47" s="296" t="str">
        <f t="shared" si="6"/>
        <v/>
      </c>
    </row>
    <row r="48" spans="1:8" x14ac:dyDescent="0.2">
      <c r="A48" s="293">
        <f>'U19B 891'!F45</f>
        <v>854</v>
      </c>
      <c r="B48" s="33">
        <f>'U19B 891'!G45</f>
        <v>0</v>
      </c>
      <c r="C48" s="292">
        <f>'U19B 891'!H45</f>
        <v>0</v>
      </c>
      <c r="D48" s="292">
        <f>'U19B 891'!I45</f>
        <v>0</v>
      </c>
      <c r="F48" s="292">
        <f t="shared" si="5"/>
        <v>0</v>
      </c>
      <c r="G48" s="293">
        <f t="shared" si="7"/>
        <v>34</v>
      </c>
      <c r="H48" s="296" t="str">
        <f t="shared" si="6"/>
        <v/>
      </c>
    </row>
    <row r="49" spans="1:9" x14ac:dyDescent="0.2">
      <c r="A49" s="293">
        <f>'U19B 891'!F46</f>
        <v>855</v>
      </c>
      <c r="B49" s="33">
        <f>'U19B 891'!G46</f>
        <v>0</v>
      </c>
      <c r="C49" s="292">
        <f>'U19B 891'!H46</f>
        <v>0</v>
      </c>
      <c r="D49" s="292">
        <f>'U19B 891'!I46</f>
        <v>0</v>
      </c>
      <c r="F49" s="292">
        <f t="shared" si="5"/>
        <v>0</v>
      </c>
      <c r="G49" s="293">
        <f t="shared" si="7"/>
        <v>34</v>
      </c>
      <c r="H49" s="296" t="str">
        <f t="shared" si="6"/>
        <v/>
      </c>
    </row>
    <row r="50" spans="1:9" x14ac:dyDescent="0.2">
      <c r="A50" s="293">
        <f>'U19B 891'!K41</f>
        <v>857</v>
      </c>
      <c r="B50" s="33">
        <f>'U19B 891'!L41</f>
        <v>0</v>
      </c>
      <c r="C50" s="292">
        <f>'U19B 891'!M41</f>
        <v>0</v>
      </c>
      <c r="D50" s="292">
        <f>'U19B 891'!N41</f>
        <v>0</v>
      </c>
      <c r="F50" s="292">
        <f t="shared" si="5"/>
        <v>0</v>
      </c>
      <c r="G50" s="293">
        <f t="shared" si="7"/>
        <v>34</v>
      </c>
      <c r="H50" s="296" t="str">
        <f t="shared" si="6"/>
        <v/>
      </c>
    </row>
    <row r="51" spans="1:9" x14ac:dyDescent="0.2">
      <c r="A51" s="293">
        <f>'U19B 891'!K42</f>
        <v>858</v>
      </c>
      <c r="B51" s="33">
        <f>'U19B 891'!L42</f>
        <v>0</v>
      </c>
      <c r="C51" s="292">
        <f>'U19B 891'!M42</f>
        <v>0</v>
      </c>
      <c r="D51" s="292">
        <f>'U19B 891'!N42</f>
        <v>0</v>
      </c>
      <c r="F51" s="292">
        <f t="shared" si="5"/>
        <v>0</v>
      </c>
      <c r="G51" s="293">
        <f t="shared" si="7"/>
        <v>34</v>
      </c>
      <c r="H51" s="296" t="str">
        <f t="shared" si="6"/>
        <v/>
      </c>
    </row>
    <row r="52" spans="1:9" x14ac:dyDescent="0.2">
      <c r="A52" s="293">
        <f>'U19B 891'!K43</f>
        <v>859</v>
      </c>
      <c r="B52" s="33">
        <f>'U19B 891'!L43</f>
        <v>0</v>
      </c>
      <c r="C52" s="292">
        <f>'U19B 891'!M43</f>
        <v>0</v>
      </c>
      <c r="D52" s="292">
        <f>'U19B 891'!N43</f>
        <v>0</v>
      </c>
      <c r="F52" s="292">
        <f t="shared" si="5"/>
        <v>0</v>
      </c>
      <c r="G52" s="293">
        <f t="shared" si="7"/>
        <v>34</v>
      </c>
      <c r="H52" s="296" t="str">
        <f t="shared" si="6"/>
        <v/>
      </c>
    </row>
    <row r="53" spans="1:9" x14ac:dyDescent="0.2">
      <c r="A53" s="293">
        <f>'U19B 891'!K44</f>
        <v>860</v>
      </c>
      <c r="B53" s="33">
        <f>'U19B 891'!L44</f>
        <v>0</v>
      </c>
      <c r="C53" s="292">
        <f>'U19B 891'!M44</f>
        <v>0</v>
      </c>
      <c r="D53" s="292">
        <f>'U19B 891'!N44</f>
        <v>0</v>
      </c>
      <c r="F53" s="292">
        <f t="shared" si="5"/>
        <v>0</v>
      </c>
      <c r="G53" s="293">
        <f t="shared" si="7"/>
        <v>34</v>
      </c>
      <c r="H53" s="296" t="str">
        <f t="shared" si="6"/>
        <v/>
      </c>
    </row>
    <row r="54" spans="1:9" x14ac:dyDescent="0.2">
      <c r="A54" s="293">
        <f>'U19B 891'!K45</f>
        <v>861</v>
      </c>
      <c r="B54" s="33">
        <f>'U19B 891'!L45</f>
        <v>0</v>
      </c>
      <c r="C54" s="292">
        <f>'U19B 891'!M45</f>
        <v>0</v>
      </c>
      <c r="D54" s="292">
        <f>'U19B 891'!N45</f>
        <v>0</v>
      </c>
      <c r="F54" s="292">
        <f t="shared" si="5"/>
        <v>0</v>
      </c>
      <c r="G54" s="293">
        <f t="shared" si="7"/>
        <v>34</v>
      </c>
      <c r="H54" s="296" t="str">
        <f t="shared" si="6"/>
        <v/>
      </c>
    </row>
    <row r="55" spans="1:9" x14ac:dyDescent="0.2">
      <c r="A55" s="293">
        <f>'U19B 891'!K46</f>
        <v>862</v>
      </c>
      <c r="B55" s="33">
        <f>'U19B 891'!L46</f>
        <v>0</v>
      </c>
      <c r="C55" s="292">
        <f>'U19B 891'!M46</f>
        <v>0</v>
      </c>
      <c r="D55" s="292">
        <f>'U19B 891'!N46</f>
        <v>0</v>
      </c>
      <c r="F55" s="292">
        <f t="shared" si="5"/>
        <v>0</v>
      </c>
      <c r="G55" s="293">
        <f t="shared" si="7"/>
        <v>34</v>
      </c>
      <c r="H55" s="296" t="str">
        <f t="shared" si="6"/>
        <v/>
      </c>
    </row>
    <row r="56" spans="1:9" x14ac:dyDescent="0.2">
      <c r="A56" s="293">
        <f>'U19B 891'!A52</f>
        <v>864</v>
      </c>
      <c r="B56" s="33" t="str">
        <f>'U19B 891'!B52</f>
        <v>Jon Oxton</v>
      </c>
      <c r="C56" s="292">
        <f>'U19B 891'!C52</f>
        <v>0</v>
      </c>
      <c r="D56" s="292">
        <f>'U19B 891'!D52</f>
        <v>0</v>
      </c>
      <c r="F56" s="292">
        <f t="shared" si="5"/>
        <v>0</v>
      </c>
      <c r="G56" s="293">
        <f t="shared" si="7"/>
        <v>34</v>
      </c>
      <c r="H56" s="296" t="str">
        <f t="shared" si="6"/>
        <v/>
      </c>
      <c r="I56" s="117" t="s">
        <v>287</v>
      </c>
    </row>
    <row r="57" spans="1:9" x14ac:dyDescent="0.2">
      <c r="A57" s="293">
        <f>'U19B 891'!A53</f>
        <v>865</v>
      </c>
      <c r="B57" s="33" t="str">
        <f>'U19B 891'!B53</f>
        <v>Alex Wilson</v>
      </c>
      <c r="C57" s="292">
        <f>'U19B 891'!C53</f>
        <v>14.2</v>
      </c>
      <c r="D57" s="292">
        <f>'U19B 891'!D53</f>
        <v>15</v>
      </c>
      <c r="F57" s="292">
        <f t="shared" si="5"/>
        <v>29.2</v>
      </c>
      <c r="G57" s="293">
        <f t="shared" si="7"/>
        <v>8</v>
      </c>
      <c r="H57" s="296" t="str">
        <f t="shared" si="6"/>
        <v/>
      </c>
    </row>
    <row r="58" spans="1:9" x14ac:dyDescent="0.2">
      <c r="A58" s="293">
        <f>'U19B 891'!A54</f>
        <v>866</v>
      </c>
      <c r="B58" s="33" t="str">
        <f>'U19B 891'!B54</f>
        <v>Sam Dinnis</v>
      </c>
      <c r="C58" s="292">
        <f>'U19B 891'!C54</f>
        <v>0</v>
      </c>
      <c r="D58" s="292">
        <f>'U19B 891'!D54</f>
        <v>0</v>
      </c>
      <c r="F58" s="292">
        <f t="shared" si="5"/>
        <v>0</v>
      </c>
      <c r="G58" s="293">
        <f t="shared" si="7"/>
        <v>34</v>
      </c>
      <c r="H58" s="296" t="str">
        <f t="shared" si="6"/>
        <v/>
      </c>
    </row>
    <row r="59" spans="1:9" x14ac:dyDescent="0.2">
      <c r="A59" s="293">
        <f>'U19B 891'!A55</f>
        <v>867</v>
      </c>
      <c r="B59" s="33" t="str">
        <f>'U19B 891'!B55</f>
        <v>Ed Slater</v>
      </c>
      <c r="C59" s="292">
        <f>'U19B 891'!C55</f>
        <v>0</v>
      </c>
      <c r="D59" s="292">
        <f>'U19B 891'!D55</f>
        <v>0</v>
      </c>
      <c r="F59" s="292">
        <f t="shared" si="5"/>
        <v>0</v>
      </c>
      <c r="G59" s="293">
        <f t="shared" si="7"/>
        <v>34</v>
      </c>
      <c r="H59" s="296" t="str">
        <f t="shared" si="6"/>
        <v/>
      </c>
    </row>
    <row r="60" spans="1:9" x14ac:dyDescent="0.2">
      <c r="A60" s="293">
        <f>'U19B 891'!A56</f>
        <v>868</v>
      </c>
      <c r="B60" s="33" t="str">
        <f>'U19B 891'!B56</f>
        <v>Connor Honey</v>
      </c>
      <c r="C60" s="292">
        <f>'U19B 891'!C56</f>
        <v>0</v>
      </c>
      <c r="D60" s="292">
        <f>'U19B 891'!D56</f>
        <v>0</v>
      </c>
      <c r="F60" s="292">
        <f t="shared" si="5"/>
        <v>0</v>
      </c>
      <c r="G60" s="293">
        <f t="shared" si="7"/>
        <v>34</v>
      </c>
      <c r="H60" s="296" t="str">
        <f t="shared" si="6"/>
        <v/>
      </c>
    </row>
    <row r="61" spans="1:9" x14ac:dyDescent="0.2">
      <c r="A61" s="293">
        <f>'U19B 891'!A57</f>
        <v>869</v>
      </c>
      <c r="B61" s="33">
        <f>'U19B 891'!B57</f>
        <v>0</v>
      </c>
      <c r="C61" s="292">
        <f>'U19B 891'!C57</f>
        <v>0</v>
      </c>
      <c r="D61" s="292">
        <f>'U19B 891'!D57</f>
        <v>0</v>
      </c>
      <c r="F61" s="292">
        <f t="shared" si="5"/>
        <v>0</v>
      </c>
      <c r="G61" s="293">
        <f t="shared" si="7"/>
        <v>34</v>
      </c>
      <c r="H61" s="296" t="str">
        <f t="shared" si="6"/>
        <v/>
      </c>
    </row>
    <row r="62" spans="1:9" x14ac:dyDescent="0.2">
      <c r="A62" s="293">
        <f>'U19B 891'!F52</f>
        <v>871</v>
      </c>
      <c r="B62" s="33" t="str">
        <f>'U19B 891'!G52</f>
        <v>George Brown</v>
      </c>
      <c r="C62" s="292">
        <f>'U19B 891'!H52</f>
        <v>11.5</v>
      </c>
      <c r="D62" s="292">
        <f>'U19B 891'!I52</f>
        <v>14.5</v>
      </c>
      <c r="F62" s="292">
        <f t="shared" si="5"/>
        <v>26</v>
      </c>
      <c r="G62" s="293">
        <f t="shared" si="7"/>
        <v>30</v>
      </c>
      <c r="H62" s="296" t="str">
        <f t="shared" si="6"/>
        <v/>
      </c>
    </row>
    <row r="63" spans="1:9" x14ac:dyDescent="0.2">
      <c r="A63" s="293">
        <f>'U19B 891'!F53</f>
        <v>872</v>
      </c>
      <c r="B63" s="33" t="str">
        <f>'U19B 891'!G53</f>
        <v>Daniel John</v>
      </c>
      <c r="C63" s="292">
        <f>'U19B 891'!H53</f>
        <v>12.6</v>
      </c>
      <c r="D63" s="292">
        <f>'U19B 891'!I53</f>
        <v>14.6</v>
      </c>
      <c r="F63" s="292">
        <f t="shared" si="5"/>
        <v>27.2</v>
      </c>
      <c r="G63" s="293">
        <f t="shared" si="7"/>
        <v>24</v>
      </c>
      <c r="H63" s="296" t="str">
        <f t="shared" si="6"/>
        <v/>
      </c>
    </row>
    <row r="64" spans="1:9" x14ac:dyDescent="0.2">
      <c r="A64" s="293">
        <f>'U19B 891'!F54</f>
        <v>873</v>
      </c>
      <c r="B64" s="33" t="str">
        <f>'U19B 891'!G54</f>
        <v>Liam McCarthy</v>
      </c>
      <c r="C64" s="292">
        <f>'U19B 891'!H54</f>
        <v>10.3</v>
      </c>
      <c r="D64" s="292">
        <f>'U19B 891'!I54</f>
        <v>14.4</v>
      </c>
      <c r="F64" s="292">
        <f t="shared" si="5"/>
        <v>24.700000000000003</v>
      </c>
      <c r="G64" s="293">
        <f t="shared" si="7"/>
        <v>32</v>
      </c>
      <c r="H64" s="296" t="str">
        <f t="shared" ref="H64:H95" si="8">IF(G64=1,"FIRST",IF(G64=2,"SECOND",IF(G64=3,"THIRD","")))</f>
        <v/>
      </c>
    </row>
    <row r="65" spans="1:9" x14ac:dyDescent="0.2">
      <c r="A65" s="293">
        <f>'U19B 891'!F55</f>
        <v>874</v>
      </c>
      <c r="B65" s="33" t="str">
        <f>'U19B 891'!G55</f>
        <v>Frankie Pill</v>
      </c>
      <c r="C65" s="292">
        <f>'U19B 891'!H55</f>
        <v>11.4</v>
      </c>
      <c r="D65" s="292">
        <f>'U19B 891'!I55</f>
        <v>14.4</v>
      </c>
      <c r="F65" s="292">
        <f t="shared" si="5"/>
        <v>25.8</v>
      </c>
      <c r="G65" s="293">
        <f t="shared" si="7"/>
        <v>31</v>
      </c>
      <c r="H65" s="296" t="str">
        <f t="shared" si="8"/>
        <v/>
      </c>
    </row>
    <row r="66" spans="1:9" x14ac:dyDescent="0.2">
      <c r="A66" s="293">
        <f>'U19B 891'!F56</f>
        <v>875</v>
      </c>
      <c r="B66" s="33" t="str">
        <f>'U19B 891'!G56</f>
        <v>Solomon Gwynfil</v>
      </c>
      <c r="C66" s="292">
        <f>'U19B 891'!H56</f>
        <v>14.15</v>
      </c>
      <c r="D66" s="292">
        <f>'U19B 891'!I56</f>
        <v>14.8</v>
      </c>
      <c r="F66" s="292">
        <f t="shared" si="5"/>
        <v>28.950000000000003</v>
      </c>
      <c r="G66" s="293">
        <f t="shared" ref="G66:G97" si="9">RANK(F66,F$2:F$157)</f>
        <v>12</v>
      </c>
      <c r="H66" s="296" t="str">
        <f t="shared" si="8"/>
        <v/>
      </c>
    </row>
    <row r="67" spans="1:9" x14ac:dyDescent="0.2">
      <c r="A67" s="293">
        <f>'U19B 891'!F57</f>
        <v>876</v>
      </c>
      <c r="B67" s="33">
        <f>'U19B 891'!G57</f>
        <v>0</v>
      </c>
      <c r="C67" s="292">
        <f>'U19B 891'!H57</f>
        <v>0</v>
      </c>
      <c r="D67" s="292">
        <f>'U19B 891'!I57</f>
        <v>0</v>
      </c>
      <c r="F67" s="292">
        <f t="shared" si="5"/>
        <v>0</v>
      </c>
      <c r="G67" s="293">
        <f t="shared" si="9"/>
        <v>34</v>
      </c>
      <c r="H67" s="296" t="str">
        <f t="shared" si="8"/>
        <v/>
      </c>
    </row>
    <row r="68" spans="1:9" x14ac:dyDescent="0.2">
      <c r="A68" s="293">
        <f>'U19B 891'!K52</f>
        <v>878</v>
      </c>
      <c r="B68" s="33">
        <f>'U19B 891'!L52</f>
        <v>0</v>
      </c>
      <c r="C68" s="292">
        <f>'U19B 891'!M52</f>
        <v>0</v>
      </c>
      <c r="D68" s="292">
        <f>'U19B 891'!N52</f>
        <v>0</v>
      </c>
      <c r="F68" s="292">
        <f t="shared" si="5"/>
        <v>0</v>
      </c>
      <c r="G68" s="293">
        <f t="shared" si="9"/>
        <v>34</v>
      </c>
      <c r="H68" s="296" t="str">
        <f t="shared" si="8"/>
        <v/>
      </c>
    </row>
    <row r="69" spans="1:9" x14ac:dyDescent="0.2">
      <c r="A69" s="293">
        <f>'U19B 891'!K53</f>
        <v>879</v>
      </c>
      <c r="B69" s="33">
        <f>'U19B 891'!L53</f>
        <v>0</v>
      </c>
      <c r="C69" s="292">
        <f>'U19B 891'!M53</f>
        <v>0</v>
      </c>
      <c r="D69" s="292">
        <f>'U19B 891'!N53</f>
        <v>0</v>
      </c>
      <c r="F69" s="292">
        <f t="shared" si="5"/>
        <v>0</v>
      </c>
      <c r="G69" s="293">
        <f t="shared" si="9"/>
        <v>34</v>
      </c>
      <c r="H69" s="296" t="str">
        <f t="shared" si="8"/>
        <v/>
      </c>
    </row>
    <row r="70" spans="1:9" x14ac:dyDescent="0.2">
      <c r="A70" s="293">
        <f>'U19B 891'!K54</f>
        <v>880</v>
      </c>
      <c r="B70" s="33">
        <f>'U19B 891'!L54</f>
        <v>0</v>
      </c>
      <c r="C70" s="292">
        <f>'U19B 891'!M54</f>
        <v>0</v>
      </c>
      <c r="D70" s="292">
        <f>'U19B 891'!N54</f>
        <v>0</v>
      </c>
      <c r="F70" s="292">
        <f t="shared" si="5"/>
        <v>0</v>
      </c>
      <c r="G70" s="293">
        <f t="shared" si="9"/>
        <v>34</v>
      </c>
      <c r="H70" s="296" t="str">
        <f t="shared" si="8"/>
        <v/>
      </c>
    </row>
    <row r="71" spans="1:9" x14ac:dyDescent="0.2">
      <c r="A71" s="293">
        <f>'U19B 891'!K55</f>
        <v>881</v>
      </c>
      <c r="B71" s="33">
        <f>'U19B 891'!L55</f>
        <v>0</v>
      </c>
      <c r="C71" s="292">
        <f>'U19B 891'!M55</f>
        <v>0</v>
      </c>
      <c r="D71" s="292">
        <f>'U19B 891'!N55</f>
        <v>0</v>
      </c>
      <c r="F71" s="292">
        <f t="shared" si="5"/>
        <v>0</v>
      </c>
      <c r="G71" s="293">
        <f t="shared" si="9"/>
        <v>34</v>
      </c>
      <c r="H71" s="296" t="str">
        <f t="shared" si="8"/>
        <v/>
      </c>
    </row>
    <row r="72" spans="1:9" x14ac:dyDescent="0.2">
      <c r="A72" s="293">
        <f>'U19B 891'!K56</f>
        <v>882</v>
      </c>
      <c r="B72" s="33">
        <f>'U19B 891'!L56</f>
        <v>0</v>
      </c>
      <c r="C72" s="292">
        <f>'U19B 891'!M56</f>
        <v>0</v>
      </c>
      <c r="D72" s="292">
        <f>'U19B 891'!N56</f>
        <v>0</v>
      </c>
      <c r="F72" s="292">
        <f t="shared" si="5"/>
        <v>0</v>
      </c>
      <c r="G72" s="293">
        <f t="shared" si="9"/>
        <v>34</v>
      </c>
      <c r="H72" s="296" t="str">
        <f t="shared" si="8"/>
        <v/>
      </c>
      <c r="I72" s="117"/>
    </row>
    <row r="73" spans="1:9" x14ac:dyDescent="0.2">
      <c r="A73" s="293">
        <f>'U19B 891'!K57</f>
        <v>883</v>
      </c>
      <c r="B73" s="33">
        <f>'U19B 891'!L57</f>
        <v>0</v>
      </c>
      <c r="C73" s="292">
        <f>'U19B 891'!M57</f>
        <v>0</v>
      </c>
      <c r="D73" s="292">
        <f>'U19B 891'!N57</f>
        <v>0</v>
      </c>
      <c r="F73" s="292">
        <f t="shared" si="5"/>
        <v>0</v>
      </c>
      <c r="G73" s="293">
        <f t="shared" si="9"/>
        <v>34</v>
      </c>
      <c r="H73" s="296" t="str">
        <f t="shared" si="8"/>
        <v/>
      </c>
    </row>
    <row r="74" spans="1:9" x14ac:dyDescent="0.2">
      <c r="A74" s="293">
        <f>'U19B 891'!A63</f>
        <v>885</v>
      </c>
      <c r="B74" s="33">
        <f>'U19B 891'!B63</f>
        <v>0</v>
      </c>
      <c r="C74" s="292">
        <f>'U19B 891'!C63</f>
        <v>0</v>
      </c>
      <c r="D74" s="292">
        <f>'U19B 891'!D63</f>
        <v>0</v>
      </c>
      <c r="F74" s="292">
        <f t="shared" si="5"/>
        <v>0</v>
      </c>
      <c r="G74" s="293">
        <f t="shared" si="9"/>
        <v>34</v>
      </c>
      <c r="H74" s="296" t="str">
        <f t="shared" si="8"/>
        <v/>
      </c>
    </row>
    <row r="75" spans="1:9" x14ac:dyDescent="0.2">
      <c r="A75" s="293">
        <f>'U19B 891'!A64</f>
        <v>886</v>
      </c>
      <c r="B75" s="33">
        <f>'U19B 891'!B64</f>
        <v>0</v>
      </c>
      <c r="C75" s="292">
        <f>'U19B 891'!C64</f>
        <v>0</v>
      </c>
      <c r="D75" s="292">
        <f>'U19B 891'!D64</f>
        <v>0</v>
      </c>
      <c r="F75" s="292">
        <f t="shared" si="5"/>
        <v>0</v>
      </c>
      <c r="G75" s="293">
        <f t="shared" si="9"/>
        <v>34</v>
      </c>
      <c r="H75" s="296" t="str">
        <f t="shared" si="8"/>
        <v/>
      </c>
    </row>
    <row r="76" spans="1:9" x14ac:dyDescent="0.2">
      <c r="A76" s="293">
        <f>'U19B 891'!A65</f>
        <v>887</v>
      </c>
      <c r="B76" s="33">
        <f>'U19B 891'!B65</f>
        <v>0</v>
      </c>
      <c r="C76" s="292">
        <f>'U19B 891'!C65</f>
        <v>0</v>
      </c>
      <c r="D76" s="292">
        <f>'U19B 891'!D65</f>
        <v>0</v>
      </c>
      <c r="F76" s="292">
        <f t="shared" si="5"/>
        <v>0</v>
      </c>
      <c r="G76" s="293">
        <f t="shared" si="9"/>
        <v>34</v>
      </c>
      <c r="H76" s="296" t="str">
        <f t="shared" si="8"/>
        <v/>
      </c>
    </row>
    <row r="77" spans="1:9" x14ac:dyDescent="0.2">
      <c r="A77" s="293">
        <f>'U19B 891'!A66</f>
        <v>888</v>
      </c>
      <c r="B77" s="33">
        <f>'U19B 891'!B66</f>
        <v>0</v>
      </c>
      <c r="C77" s="292">
        <f>'U19B 891'!C66</f>
        <v>0</v>
      </c>
      <c r="D77" s="292">
        <f>'U19B 891'!D66</f>
        <v>0</v>
      </c>
      <c r="F77" s="292">
        <f t="shared" si="5"/>
        <v>0</v>
      </c>
      <c r="G77" s="293">
        <f t="shared" si="9"/>
        <v>34</v>
      </c>
      <c r="H77" s="296" t="str">
        <f t="shared" si="8"/>
        <v/>
      </c>
    </row>
    <row r="78" spans="1:9" x14ac:dyDescent="0.2">
      <c r="A78" s="293">
        <f>'U19B 891'!A67</f>
        <v>889</v>
      </c>
      <c r="B78" s="33">
        <f>'U19B 891'!B67</f>
        <v>0</v>
      </c>
      <c r="C78" s="292">
        <f>'U19B 891'!C67</f>
        <v>0</v>
      </c>
      <c r="D78" s="292">
        <f>'U19B 891'!D67</f>
        <v>0</v>
      </c>
      <c r="F78" s="292">
        <f t="shared" si="5"/>
        <v>0</v>
      </c>
      <c r="G78" s="293">
        <f t="shared" si="9"/>
        <v>34</v>
      </c>
      <c r="H78" s="296" t="str">
        <f t="shared" si="8"/>
        <v/>
      </c>
    </row>
    <row r="79" spans="1:9" x14ac:dyDescent="0.2">
      <c r="A79" s="293">
        <f>'U19B 891'!A68</f>
        <v>890</v>
      </c>
      <c r="B79" s="33">
        <f>'U19B 891'!B68</f>
        <v>0</v>
      </c>
      <c r="C79" s="292">
        <f>'U19B 891'!C68</f>
        <v>0</v>
      </c>
      <c r="D79" s="292">
        <f>'U19B 891'!D68</f>
        <v>0</v>
      </c>
      <c r="F79" s="292">
        <f t="shared" si="5"/>
        <v>0</v>
      </c>
      <c r="G79" s="293">
        <f t="shared" si="9"/>
        <v>34</v>
      </c>
      <c r="H79" s="296" t="str">
        <f t="shared" si="8"/>
        <v/>
      </c>
    </row>
    <row r="80" spans="1:9" x14ac:dyDescent="0.2">
      <c r="A80" s="293">
        <f>'U19M 991'!A19</f>
        <v>901</v>
      </c>
      <c r="B80" s="33" t="str">
        <f>'U19M 991'!B19</f>
        <v>Theo Baker</v>
      </c>
      <c r="C80" s="292">
        <f>'U19M 991'!C19</f>
        <v>13.6</v>
      </c>
      <c r="D80" s="292">
        <f>'U19M 991'!D19</f>
        <v>15.75</v>
      </c>
      <c r="E80" s="293" t="str">
        <f>'U19M 991'!E19</f>
        <v>B</v>
      </c>
      <c r="F80" s="292">
        <f t="shared" ref="F80:F115" si="10">IF(E80="B",SUM(C80:D80))</f>
        <v>29.35</v>
      </c>
      <c r="G80" s="293">
        <f t="shared" si="9"/>
        <v>6</v>
      </c>
      <c r="H80" s="296" t="str">
        <f t="shared" si="8"/>
        <v/>
      </c>
    </row>
    <row r="81" spans="1:9" x14ac:dyDescent="0.2">
      <c r="A81" s="293">
        <f>'U19M 991'!A20</f>
        <v>902</v>
      </c>
      <c r="B81" s="33" t="str">
        <f>'U19M 991'!B20</f>
        <v>Jay Batson</v>
      </c>
      <c r="C81" s="292">
        <f>'U19M 991'!C20</f>
        <v>11.766999999999999</v>
      </c>
      <c r="D81" s="292">
        <f>'U19M 991'!D20</f>
        <v>14.45</v>
      </c>
      <c r="E81" s="293" t="str">
        <f>'U19M 991'!E20</f>
        <v>B</v>
      </c>
      <c r="F81" s="292">
        <f t="shared" si="10"/>
        <v>26.216999999999999</v>
      </c>
      <c r="G81" s="293">
        <f t="shared" si="9"/>
        <v>29</v>
      </c>
      <c r="H81" s="296" t="str">
        <f t="shared" si="8"/>
        <v/>
      </c>
    </row>
    <row r="82" spans="1:9" x14ac:dyDescent="0.2">
      <c r="A82" s="293">
        <f>'U19M 991'!A21</f>
        <v>903</v>
      </c>
      <c r="B82" s="33" t="str">
        <f>'U19M 991'!B21</f>
        <v>Alex Holmes</v>
      </c>
      <c r="C82" s="292">
        <f>'U19M 991'!C21</f>
        <v>13.8</v>
      </c>
      <c r="D82" s="292">
        <f>'U19M 991'!D21</f>
        <v>15.7</v>
      </c>
      <c r="E82" s="293" t="str">
        <f>'U19M 991'!E21</f>
        <v>G</v>
      </c>
      <c r="F82" s="292" t="b">
        <f t="shared" si="10"/>
        <v>0</v>
      </c>
      <c r="G82" s="293">
        <f t="shared" si="9"/>
        <v>34</v>
      </c>
      <c r="H82" s="296" t="str">
        <f t="shared" si="8"/>
        <v/>
      </c>
    </row>
    <row r="83" spans="1:9" x14ac:dyDescent="0.2">
      <c r="A83" s="293">
        <f>'U19M 991'!A22</f>
        <v>904</v>
      </c>
      <c r="B83" s="33" t="str">
        <f>'U19M 991'!B22</f>
        <v>Jorja Sampson</v>
      </c>
      <c r="C83" s="292">
        <f>'U19M 991'!C22</f>
        <v>13.734</v>
      </c>
      <c r="D83" s="292">
        <f>'U19M 991'!D22</f>
        <v>15.5</v>
      </c>
      <c r="E83" s="293" t="str">
        <f>'U19M 991'!E22</f>
        <v>G</v>
      </c>
      <c r="F83" s="292" t="b">
        <f t="shared" si="10"/>
        <v>0</v>
      </c>
      <c r="G83" s="293">
        <f t="shared" si="9"/>
        <v>34</v>
      </c>
      <c r="H83" s="296" t="str">
        <f t="shared" si="8"/>
        <v/>
      </c>
    </row>
    <row r="84" spans="1:9" x14ac:dyDescent="0.2">
      <c r="A84" s="293">
        <f>'U19M 991'!A23</f>
        <v>905</v>
      </c>
      <c r="B84" s="33">
        <f>'U19M 991'!B23</f>
        <v>0</v>
      </c>
      <c r="C84" s="292">
        <f>'U19M 991'!C23</f>
        <v>0</v>
      </c>
      <c r="D84" s="292">
        <f>'U19M 991'!D23</f>
        <v>0</v>
      </c>
      <c r="E84" s="293">
        <f>'U19M 991'!E23</f>
        <v>0</v>
      </c>
      <c r="F84" s="292" t="b">
        <f t="shared" si="10"/>
        <v>0</v>
      </c>
      <c r="G84" s="293">
        <f t="shared" si="9"/>
        <v>34</v>
      </c>
      <c r="H84" s="296" t="str">
        <f t="shared" si="8"/>
        <v/>
      </c>
    </row>
    <row r="85" spans="1:9" x14ac:dyDescent="0.2">
      <c r="A85" s="293">
        <f>'U19M 991'!A24</f>
        <v>907</v>
      </c>
      <c r="B85" s="33">
        <f>'U19M 991'!B24</f>
        <v>0</v>
      </c>
      <c r="C85" s="292">
        <f>'U19M 991'!C24</f>
        <v>0</v>
      </c>
      <c r="D85" s="292">
        <f>'U19M 991'!D24</f>
        <v>0</v>
      </c>
      <c r="E85" s="293">
        <f>'U19M 991'!E24</f>
        <v>0</v>
      </c>
      <c r="F85" s="292" t="b">
        <f t="shared" si="10"/>
        <v>0</v>
      </c>
      <c r="G85" s="293">
        <f t="shared" si="9"/>
        <v>34</v>
      </c>
      <c r="H85" s="296" t="str">
        <f t="shared" si="8"/>
        <v/>
      </c>
    </row>
    <row r="86" spans="1:9" x14ac:dyDescent="0.2">
      <c r="A86" s="293">
        <f>'U19M 991'!K19</f>
        <v>908</v>
      </c>
      <c r="B86" s="33" t="str">
        <f>'U19M 991'!L19</f>
        <v>Harrison Laing</v>
      </c>
      <c r="C86" s="292">
        <f>'U19M 991'!M19</f>
        <v>14.867000000000001</v>
      </c>
      <c r="D86" s="292">
        <f>'U19M 991'!N19</f>
        <v>15.95</v>
      </c>
      <c r="E86" s="293" t="str">
        <f>'U19M 991'!O19</f>
        <v>B</v>
      </c>
      <c r="F86" s="292">
        <f t="shared" si="10"/>
        <v>30.817</v>
      </c>
      <c r="G86" s="293">
        <f t="shared" si="9"/>
        <v>1</v>
      </c>
      <c r="H86" s="296" t="str">
        <f t="shared" si="8"/>
        <v>FIRST</v>
      </c>
      <c r="I86" s="117" t="s">
        <v>314</v>
      </c>
    </row>
    <row r="87" spans="1:9" x14ac:dyDescent="0.2">
      <c r="A87" s="293">
        <f>'U19M 991'!K20</f>
        <v>909</v>
      </c>
      <c r="B87" s="33" t="str">
        <f>'U19M 991'!L20</f>
        <v>Jack Shipley</v>
      </c>
      <c r="C87" s="292">
        <f>'U19M 991'!M20</f>
        <v>14.467000000000001</v>
      </c>
      <c r="D87" s="292">
        <f>'U19M 991'!N20</f>
        <v>16</v>
      </c>
      <c r="E87" s="293" t="str">
        <f>'U19M 991'!O20</f>
        <v>B</v>
      </c>
      <c r="F87" s="292">
        <f t="shared" si="10"/>
        <v>30.466999999999999</v>
      </c>
      <c r="G87" s="293">
        <f t="shared" si="9"/>
        <v>2</v>
      </c>
      <c r="H87" s="296" t="str">
        <f t="shared" si="8"/>
        <v>SECOND</v>
      </c>
    </row>
    <row r="88" spans="1:9" x14ac:dyDescent="0.2">
      <c r="A88" s="293">
        <f>'U19M 991'!K21</f>
        <v>910</v>
      </c>
      <c r="B88" s="33" t="str">
        <f>'U19M 991'!L21</f>
        <v>Cecily Parsons</v>
      </c>
      <c r="C88" s="292">
        <f>'U19M 991'!M21</f>
        <v>14.634</v>
      </c>
      <c r="D88" s="292">
        <f>'U19M 991'!N21</f>
        <v>15.6</v>
      </c>
      <c r="E88" s="293" t="str">
        <f>'U19M 991'!O21</f>
        <v>G</v>
      </c>
      <c r="F88" s="292" t="b">
        <f t="shared" si="10"/>
        <v>0</v>
      </c>
      <c r="G88" s="293">
        <f t="shared" si="9"/>
        <v>34</v>
      </c>
      <c r="H88" s="296" t="str">
        <f t="shared" si="8"/>
        <v/>
      </c>
    </row>
    <row r="89" spans="1:9" x14ac:dyDescent="0.2">
      <c r="A89" s="293">
        <f>'U19M 991'!K22</f>
        <v>911</v>
      </c>
      <c r="B89" s="33" t="str">
        <f>'U19M 991'!L22</f>
        <v>Holly Crewe</v>
      </c>
      <c r="C89" s="292">
        <f>'U19M 991'!M22</f>
        <v>14.2</v>
      </c>
      <c r="D89" s="292">
        <f>'U19M 991'!N22</f>
        <v>15.6</v>
      </c>
      <c r="E89" s="293" t="str">
        <f>'U19M 991'!O22</f>
        <v>G</v>
      </c>
      <c r="F89" s="292" t="b">
        <f t="shared" si="10"/>
        <v>0</v>
      </c>
      <c r="G89" s="293">
        <f t="shared" si="9"/>
        <v>34</v>
      </c>
      <c r="H89" s="296" t="str">
        <f t="shared" si="8"/>
        <v/>
      </c>
    </row>
    <row r="90" spans="1:9" x14ac:dyDescent="0.2">
      <c r="A90" s="293">
        <f>'U19M 991'!K23</f>
        <v>912</v>
      </c>
      <c r="B90" s="33" t="str">
        <f>'U19M 991'!L23</f>
        <v>Gracie Joyce</v>
      </c>
      <c r="C90" s="292">
        <f>'U19M 991'!M23</f>
        <v>13.834</v>
      </c>
      <c r="D90" s="292">
        <f>'U19M 991'!N23</f>
        <v>15.85</v>
      </c>
      <c r="E90" s="293" t="str">
        <f>'U19M 991'!O23</f>
        <v>G</v>
      </c>
      <c r="F90" s="292" t="b">
        <f t="shared" si="10"/>
        <v>0</v>
      </c>
      <c r="G90" s="293">
        <f t="shared" si="9"/>
        <v>34</v>
      </c>
      <c r="H90" s="296" t="str">
        <f t="shared" si="8"/>
        <v/>
      </c>
    </row>
    <row r="91" spans="1:9" x14ac:dyDescent="0.2">
      <c r="A91" s="293">
        <f>'U19M 991'!K24</f>
        <v>913</v>
      </c>
      <c r="B91" s="33">
        <f>'U19M 991'!L24</f>
        <v>0</v>
      </c>
      <c r="C91" s="292">
        <f>'U19M 991'!M24</f>
        <v>0</v>
      </c>
      <c r="D91" s="292">
        <f>'U19M 991'!N24</f>
        <v>15.6</v>
      </c>
      <c r="E91" s="175" t="s">
        <v>176</v>
      </c>
      <c r="F91" s="292" t="b">
        <f t="shared" si="10"/>
        <v>0</v>
      </c>
      <c r="G91" s="293">
        <f t="shared" si="9"/>
        <v>34</v>
      </c>
      <c r="H91" s="296" t="str">
        <f t="shared" si="8"/>
        <v/>
      </c>
    </row>
    <row r="92" spans="1:9" x14ac:dyDescent="0.2">
      <c r="A92" s="293">
        <f>'U19M 991'!U19</f>
        <v>915</v>
      </c>
      <c r="B92" s="33" t="str">
        <f>'U19M 991'!V19</f>
        <v>Theo Butcher</v>
      </c>
      <c r="C92" s="292">
        <f>'U19M 991'!W19</f>
        <v>13.967000000000001</v>
      </c>
      <c r="D92" s="292">
        <f>'U19M 991'!X19</f>
        <v>15.1</v>
      </c>
      <c r="E92" s="175" t="s">
        <v>169</v>
      </c>
      <c r="F92" s="292">
        <f t="shared" si="10"/>
        <v>29.067</v>
      </c>
      <c r="G92" s="293">
        <f t="shared" si="9"/>
        <v>10</v>
      </c>
      <c r="H92" s="296" t="str">
        <f t="shared" si="8"/>
        <v/>
      </c>
    </row>
    <row r="93" spans="1:9" x14ac:dyDescent="0.2">
      <c r="A93" s="293">
        <f>'U19M 991'!U20</f>
        <v>916</v>
      </c>
      <c r="B93" s="33" t="str">
        <f>'U19M 991'!V20</f>
        <v>James Allen</v>
      </c>
      <c r="C93" s="292">
        <f>'U19M 991'!W20</f>
        <v>14.3</v>
      </c>
      <c r="D93" s="292">
        <f>'U19M 991'!X20</f>
        <v>15.4</v>
      </c>
      <c r="E93" s="175" t="s">
        <v>169</v>
      </c>
      <c r="F93" s="292">
        <f t="shared" si="10"/>
        <v>29.700000000000003</v>
      </c>
      <c r="G93" s="293">
        <f t="shared" si="9"/>
        <v>5</v>
      </c>
      <c r="H93" s="296" t="str">
        <f t="shared" si="8"/>
        <v/>
      </c>
    </row>
    <row r="94" spans="1:9" x14ac:dyDescent="0.2">
      <c r="A94" s="293">
        <f>'U19M 991'!U21</f>
        <v>917</v>
      </c>
      <c r="B94" s="33" t="str">
        <f>'U19M 991'!V21</f>
        <v>Anna Costeanu</v>
      </c>
      <c r="C94" s="292">
        <f>'U19M 991'!W21</f>
        <v>0</v>
      </c>
      <c r="D94" s="292">
        <f>'U19M 991'!X21</f>
        <v>0</v>
      </c>
      <c r="E94" s="175" t="s">
        <v>176</v>
      </c>
      <c r="F94" s="292" t="b">
        <f t="shared" si="10"/>
        <v>0</v>
      </c>
      <c r="G94" s="293">
        <f t="shared" si="9"/>
        <v>34</v>
      </c>
      <c r="H94" s="296" t="str">
        <f t="shared" si="8"/>
        <v/>
      </c>
    </row>
    <row r="95" spans="1:9" x14ac:dyDescent="0.2">
      <c r="A95" s="293">
        <f>'U19M 991'!U22</f>
        <v>918</v>
      </c>
      <c r="B95" s="33" t="str">
        <f>'U19M 991'!V22</f>
        <v>Florence Bradley</v>
      </c>
      <c r="C95" s="292">
        <f>'U19M 991'!W22</f>
        <v>14.9</v>
      </c>
      <c r="D95" s="292">
        <f>'U19M 991'!X22</f>
        <v>15.05</v>
      </c>
      <c r="E95" s="175" t="s">
        <v>176</v>
      </c>
      <c r="F95" s="292" t="b">
        <f t="shared" si="10"/>
        <v>0</v>
      </c>
      <c r="G95" s="293">
        <f t="shared" si="9"/>
        <v>34</v>
      </c>
      <c r="H95" s="296" t="str">
        <f t="shared" si="8"/>
        <v/>
      </c>
    </row>
    <row r="96" spans="1:9" x14ac:dyDescent="0.2">
      <c r="A96" s="293">
        <f>'U19M 991'!U23</f>
        <v>919</v>
      </c>
      <c r="B96" s="33" t="str">
        <f>'U19M 991'!V23</f>
        <v>Amelia Shaw</v>
      </c>
      <c r="C96" s="292">
        <f>'U19M 991'!W23</f>
        <v>14.567</v>
      </c>
      <c r="D96" s="292">
        <f>'U19M 991'!X23</f>
        <v>14.35</v>
      </c>
      <c r="E96" s="175" t="s">
        <v>176</v>
      </c>
      <c r="F96" s="292" t="b">
        <f t="shared" si="10"/>
        <v>0</v>
      </c>
      <c r="G96" s="293">
        <f t="shared" si="9"/>
        <v>34</v>
      </c>
      <c r="H96" s="296" t="str">
        <f t="shared" ref="H96:H103" si="11">IF(G96=1,"FIRST",IF(G96=2,"SECOND",IF(G96=3,"THIRD","")))</f>
        <v/>
      </c>
    </row>
    <row r="97" spans="1:8" x14ac:dyDescent="0.2">
      <c r="A97" s="293">
        <f>'U19M 991'!U24</f>
        <v>920</v>
      </c>
      <c r="B97" s="33" t="str">
        <f>'U19M 991'!V24</f>
        <v>Sienna Griffith</v>
      </c>
      <c r="C97" s="292">
        <f>'U19M 991'!W24</f>
        <v>14.5</v>
      </c>
      <c r="D97" s="292">
        <f>'U19M 991'!X24</f>
        <v>14.85</v>
      </c>
      <c r="E97" s="175" t="s">
        <v>176</v>
      </c>
      <c r="F97" s="292" t="b">
        <f t="shared" si="10"/>
        <v>0</v>
      </c>
      <c r="G97" s="293">
        <f t="shared" si="9"/>
        <v>34</v>
      </c>
      <c r="H97" s="296" t="str">
        <f t="shared" si="11"/>
        <v/>
      </c>
    </row>
    <row r="98" spans="1:8" x14ac:dyDescent="0.2">
      <c r="A98" s="293">
        <f>'U19M 991'!A30</f>
        <v>922</v>
      </c>
      <c r="B98" s="33" t="str">
        <f>'U19M 991'!B30</f>
        <v>Arun Mohindra</v>
      </c>
      <c r="C98" s="292">
        <f>'U19M 991'!C30</f>
        <v>13.933999999999999</v>
      </c>
      <c r="D98" s="292">
        <f>'U19M 991'!D30</f>
        <v>15.1</v>
      </c>
      <c r="E98" s="293" t="str">
        <f>'U19M 991'!E30</f>
        <v>B</v>
      </c>
      <c r="F98" s="292">
        <f t="shared" si="10"/>
        <v>29.033999999999999</v>
      </c>
      <c r="G98" s="293">
        <f t="shared" ref="G98:G115" si="12">RANK(F98,F$2:F$157)</f>
        <v>11</v>
      </c>
      <c r="H98" s="296" t="str">
        <f t="shared" si="11"/>
        <v/>
      </c>
    </row>
    <row r="99" spans="1:8" x14ac:dyDescent="0.2">
      <c r="A99" s="293">
        <f>'U19M 991'!A31</f>
        <v>923</v>
      </c>
      <c r="B99" s="33" t="str">
        <f>'U19M 991'!B31</f>
        <v>Dexter Brissenden Lang</v>
      </c>
      <c r="C99" s="292">
        <f>'U19M 991'!C31</f>
        <v>0</v>
      </c>
      <c r="D99" s="292">
        <f>'U19M 991'!D31</f>
        <v>14.9</v>
      </c>
      <c r="E99" s="293" t="str">
        <f>'U19M 991'!E31</f>
        <v>B</v>
      </c>
      <c r="F99" s="292">
        <f t="shared" si="10"/>
        <v>14.9</v>
      </c>
      <c r="G99" s="293">
        <f t="shared" si="12"/>
        <v>33</v>
      </c>
      <c r="H99" s="296" t="str">
        <f t="shared" si="11"/>
        <v/>
      </c>
    </row>
    <row r="100" spans="1:8" x14ac:dyDescent="0.2">
      <c r="A100" s="293">
        <f>'U19M 991'!A32</f>
        <v>924</v>
      </c>
      <c r="B100" s="33" t="str">
        <f>'U19M 991'!B32</f>
        <v>Rishi Matla   F</v>
      </c>
      <c r="C100" s="292">
        <f>'U19M 991'!C32</f>
        <v>14.167</v>
      </c>
      <c r="D100" s="292">
        <f>'U19M 991'!D32</f>
        <v>0</v>
      </c>
      <c r="E100" s="293" t="str">
        <f>'U19M 991'!E32</f>
        <v>G</v>
      </c>
      <c r="F100" s="292" t="b">
        <f t="shared" si="10"/>
        <v>0</v>
      </c>
      <c r="G100" s="293">
        <f t="shared" si="12"/>
        <v>34</v>
      </c>
      <c r="H100" s="296" t="str">
        <f t="shared" si="11"/>
        <v/>
      </c>
    </row>
    <row r="101" spans="1:8" x14ac:dyDescent="0.2">
      <c r="A101" s="293">
        <f>'U19M 991'!A33</f>
        <v>925</v>
      </c>
      <c r="B101" s="33" t="str">
        <f>'U19M 991'!B33</f>
        <v>Beth Hill</v>
      </c>
      <c r="C101" s="292">
        <f>'U19M 991'!C33</f>
        <v>14.266999999999999</v>
      </c>
      <c r="D101" s="292">
        <f>'U19M 991'!D33</f>
        <v>14.8</v>
      </c>
      <c r="E101" s="293" t="str">
        <f>'U19M 991'!E33</f>
        <v>G</v>
      </c>
      <c r="F101" s="292" t="b">
        <f t="shared" si="10"/>
        <v>0</v>
      </c>
      <c r="G101" s="293">
        <f t="shared" si="12"/>
        <v>34</v>
      </c>
      <c r="H101" s="296" t="str">
        <f t="shared" si="11"/>
        <v/>
      </c>
    </row>
    <row r="102" spans="1:8" x14ac:dyDescent="0.2">
      <c r="A102" s="293">
        <f>'U19M 991'!A34</f>
        <v>926</v>
      </c>
      <c r="B102" s="33" t="str">
        <f>'U19M 991'!B34</f>
        <v>Sofia Ruxton</v>
      </c>
      <c r="C102" s="292">
        <f>'U19M 991'!C34</f>
        <v>13.067</v>
      </c>
      <c r="D102" s="292">
        <f>'U19M 991'!D34</f>
        <v>14.6</v>
      </c>
      <c r="E102" s="293" t="str">
        <f>'U19M 991'!E34</f>
        <v>G</v>
      </c>
      <c r="F102" s="292" t="b">
        <f t="shared" si="10"/>
        <v>0</v>
      </c>
      <c r="G102" s="293">
        <f t="shared" si="12"/>
        <v>34</v>
      </c>
      <c r="H102" s="296" t="str">
        <f t="shared" si="11"/>
        <v/>
      </c>
    </row>
    <row r="103" spans="1:8" x14ac:dyDescent="0.2">
      <c r="A103" s="293">
        <f>'U19M 991'!A35</f>
        <v>927</v>
      </c>
      <c r="B103" s="33" t="str">
        <f>'U19M 991'!B35</f>
        <v>Alice Dent</v>
      </c>
      <c r="C103" s="292">
        <f>'U19M 991'!C35</f>
        <v>13.734</v>
      </c>
      <c r="D103" s="292">
        <f>'U19M 991'!D35</f>
        <v>14.8</v>
      </c>
      <c r="E103" s="293" t="str">
        <f>'U19M 991'!E35</f>
        <v>G</v>
      </c>
      <c r="F103" s="292" t="b">
        <f t="shared" si="10"/>
        <v>0</v>
      </c>
      <c r="G103" s="293">
        <f t="shared" si="12"/>
        <v>34</v>
      </c>
      <c r="H103" s="296" t="str">
        <f t="shared" si="11"/>
        <v/>
      </c>
    </row>
    <row r="104" spans="1:8" x14ac:dyDescent="0.2">
      <c r="A104" s="293">
        <f>'U19M 991'!K30</f>
        <v>929</v>
      </c>
      <c r="B104" s="33">
        <f>'U19M 991'!L30</f>
        <v>0</v>
      </c>
      <c r="C104" s="292">
        <f>'U19M 991'!M30</f>
        <v>0</v>
      </c>
      <c r="D104" s="292">
        <f>'U19M 991'!N30</f>
        <v>0</v>
      </c>
      <c r="E104" s="293">
        <f>'U19M 991'!O30</f>
        <v>0</v>
      </c>
      <c r="F104" s="292" t="b">
        <f t="shared" si="10"/>
        <v>0</v>
      </c>
      <c r="G104" s="293">
        <f t="shared" si="12"/>
        <v>34</v>
      </c>
      <c r="H104" s="296" t="str">
        <f t="shared" ref="H104:H109" si="13">IF(G104=1,"FIRST",IF(G104=2,"SECOND",IF(G104=3,"THIRD","")))</f>
        <v/>
      </c>
    </row>
    <row r="105" spans="1:8" x14ac:dyDescent="0.2">
      <c r="A105" s="293">
        <f>'U19M 991'!K31</f>
        <v>930</v>
      </c>
      <c r="B105" s="33">
        <f>'U19M 991'!L31</f>
        <v>0</v>
      </c>
      <c r="C105" s="292">
        <f>'U19M 991'!M31</f>
        <v>0</v>
      </c>
      <c r="D105" s="292">
        <f>'U19M 991'!N31</f>
        <v>0</v>
      </c>
      <c r="E105" s="293">
        <f>'U19M 991'!O31</f>
        <v>0</v>
      </c>
      <c r="F105" s="292" t="b">
        <f t="shared" si="10"/>
        <v>0</v>
      </c>
      <c r="G105" s="293">
        <f t="shared" si="12"/>
        <v>34</v>
      </c>
      <c r="H105" s="296" t="str">
        <f t="shared" si="13"/>
        <v/>
      </c>
    </row>
    <row r="106" spans="1:8" x14ac:dyDescent="0.2">
      <c r="A106" s="293">
        <f>'U19M 991'!K32</f>
        <v>931</v>
      </c>
      <c r="B106" s="33">
        <f>'U19M 991'!L32</f>
        <v>0</v>
      </c>
      <c r="C106" s="292">
        <f>'U19M 991'!M32</f>
        <v>0</v>
      </c>
      <c r="D106" s="292">
        <f>'U19M 991'!N32</f>
        <v>0</v>
      </c>
      <c r="E106" s="293">
        <f>'U19M 991'!O32</f>
        <v>0</v>
      </c>
      <c r="F106" s="292" t="b">
        <f t="shared" si="10"/>
        <v>0</v>
      </c>
      <c r="G106" s="293">
        <f t="shared" si="12"/>
        <v>34</v>
      </c>
      <c r="H106" s="296" t="str">
        <f t="shared" si="13"/>
        <v/>
      </c>
    </row>
    <row r="107" spans="1:8" x14ac:dyDescent="0.2">
      <c r="A107" s="293">
        <f>'U19M 991'!K33</f>
        <v>932</v>
      </c>
      <c r="B107" s="33">
        <f>'U19M 991'!L33</f>
        <v>0</v>
      </c>
      <c r="C107" s="292">
        <f>'U19M 991'!M33</f>
        <v>0</v>
      </c>
      <c r="D107" s="292">
        <f>'U19M 991'!N33</f>
        <v>0</v>
      </c>
      <c r="E107" s="293">
        <f>'U19M 991'!O33</f>
        <v>0</v>
      </c>
      <c r="F107" s="292" t="b">
        <f t="shared" si="10"/>
        <v>0</v>
      </c>
      <c r="G107" s="293">
        <f t="shared" si="12"/>
        <v>34</v>
      </c>
      <c r="H107" s="296" t="str">
        <f t="shared" si="13"/>
        <v/>
      </c>
    </row>
    <row r="108" spans="1:8" x14ac:dyDescent="0.2">
      <c r="A108" s="293">
        <f>'U19M 991'!K34</f>
        <v>933</v>
      </c>
      <c r="B108" s="33">
        <f>'U19M 991'!L34</f>
        <v>0</v>
      </c>
      <c r="C108" s="292">
        <f>'U19M 991'!M34</f>
        <v>0</v>
      </c>
      <c r="D108" s="292">
        <f>'U19M 991'!N34</f>
        <v>0</v>
      </c>
      <c r="E108" s="293">
        <f>'U19M 991'!O34</f>
        <v>0</v>
      </c>
      <c r="F108" s="292" t="b">
        <f t="shared" si="10"/>
        <v>0</v>
      </c>
      <c r="G108" s="293">
        <f t="shared" si="12"/>
        <v>34</v>
      </c>
      <c r="H108" s="296" t="str">
        <f t="shared" si="13"/>
        <v/>
      </c>
    </row>
    <row r="109" spans="1:8" x14ac:dyDescent="0.2">
      <c r="A109" s="293">
        <f>'U19M 991'!K35</f>
        <v>934</v>
      </c>
      <c r="B109" s="33">
        <f>'U19M 991'!L35</f>
        <v>0</v>
      </c>
      <c r="C109" s="292">
        <f>'U19M 991'!M35</f>
        <v>0</v>
      </c>
      <c r="D109" s="292">
        <f>'U19M 991'!N35</f>
        <v>0</v>
      </c>
      <c r="E109" s="293">
        <f>'U19M 991'!O35</f>
        <v>0</v>
      </c>
      <c r="F109" s="292" t="b">
        <f t="shared" si="10"/>
        <v>0</v>
      </c>
      <c r="G109" s="293">
        <f t="shared" si="12"/>
        <v>34</v>
      </c>
      <c r="H109" s="296" t="str">
        <f t="shared" si="13"/>
        <v/>
      </c>
    </row>
    <row r="110" spans="1:8" x14ac:dyDescent="0.2">
      <c r="A110" s="293">
        <f>'U19M 991'!U30</f>
        <v>936</v>
      </c>
      <c r="B110" s="33">
        <f>'U19M 991'!V30</f>
        <v>0</v>
      </c>
      <c r="C110" s="292">
        <f>'U19M 991'!W30</f>
        <v>0</v>
      </c>
      <c r="D110" s="292">
        <f>'U19M 991'!X30</f>
        <v>0</v>
      </c>
      <c r="E110" s="293">
        <f>'U19M 991'!X30</f>
        <v>0</v>
      </c>
      <c r="F110" s="292" t="b">
        <f t="shared" si="10"/>
        <v>0</v>
      </c>
      <c r="G110" s="293">
        <f t="shared" si="12"/>
        <v>34</v>
      </c>
      <c r="H110" s="296" t="str">
        <f t="shared" ref="H110:H115" si="14">IF(G110=1,"FIRST",IF(G110=2,"SECOND",IF(G110=3,"THIRD","")))</f>
        <v/>
      </c>
    </row>
    <row r="111" spans="1:8" x14ac:dyDescent="0.2">
      <c r="A111" s="293">
        <f>'U19M 991'!U31</f>
        <v>937</v>
      </c>
      <c r="B111" s="33">
        <f>'U19M 991'!V31</f>
        <v>0</v>
      </c>
      <c r="C111" s="292">
        <f>'U19M 991'!W31</f>
        <v>0</v>
      </c>
      <c r="D111" s="292">
        <f>'U19M 991'!X31</f>
        <v>0</v>
      </c>
      <c r="E111" s="293">
        <f>'U19M 991'!X31</f>
        <v>0</v>
      </c>
      <c r="F111" s="292" t="b">
        <f t="shared" si="10"/>
        <v>0</v>
      </c>
      <c r="G111" s="293">
        <f t="shared" si="12"/>
        <v>34</v>
      </c>
      <c r="H111" s="296" t="str">
        <f t="shared" si="14"/>
        <v/>
      </c>
    </row>
    <row r="112" spans="1:8" x14ac:dyDescent="0.2">
      <c r="A112" s="293">
        <f>'U19M 991'!U32</f>
        <v>938</v>
      </c>
      <c r="B112" s="33">
        <f>'U19M 991'!V32</f>
        <v>0</v>
      </c>
      <c r="C112" s="292">
        <f>'U19M 991'!W32</f>
        <v>0</v>
      </c>
      <c r="D112" s="292">
        <f>'U19M 991'!X32</f>
        <v>0</v>
      </c>
      <c r="E112" s="293">
        <f>'U19M 991'!X32</f>
        <v>0</v>
      </c>
      <c r="F112" s="292" t="b">
        <f t="shared" si="10"/>
        <v>0</v>
      </c>
      <c r="G112" s="293">
        <f t="shared" si="12"/>
        <v>34</v>
      </c>
      <c r="H112" s="296" t="str">
        <f t="shared" si="14"/>
        <v/>
      </c>
    </row>
    <row r="113" spans="1:8" x14ac:dyDescent="0.2">
      <c r="A113" s="293">
        <f>'U19M 991'!U33</f>
        <v>939</v>
      </c>
      <c r="B113" s="33">
        <f>'U19M 991'!V33</f>
        <v>0</v>
      </c>
      <c r="C113" s="292">
        <f>'U19M 991'!W33</f>
        <v>0</v>
      </c>
      <c r="D113" s="292">
        <f>'U19M 991'!X33</f>
        <v>0</v>
      </c>
      <c r="E113" s="293">
        <f>'U19M 991'!X33</f>
        <v>0</v>
      </c>
      <c r="F113" s="292" t="b">
        <f t="shared" si="10"/>
        <v>0</v>
      </c>
      <c r="G113" s="293">
        <f t="shared" si="12"/>
        <v>34</v>
      </c>
      <c r="H113" s="296" t="str">
        <f t="shared" si="14"/>
        <v/>
      </c>
    </row>
    <row r="114" spans="1:8" x14ac:dyDescent="0.2">
      <c r="A114" s="293">
        <f>'U19M 991'!U34</f>
        <v>940</v>
      </c>
      <c r="B114" s="33">
        <f>'U19M 991'!V34</f>
        <v>0</v>
      </c>
      <c r="C114" s="292">
        <f>'U19M 991'!W34</f>
        <v>0</v>
      </c>
      <c r="D114" s="292">
        <f>'U19M 991'!X34</f>
        <v>0</v>
      </c>
      <c r="E114" s="293">
        <f>'U19M 991'!X34</f>
        <v>0</v>
      </c>
      <c r="F114" s="292" t="b">
        <f t="shared" si="10"/>
        <v>0</v>
      </c>
      <c r="G114" s="293">
        <f t="shared" si="12"/>
        <v>34</v>
      </c>
      <c r="H114" s="296" t="str">
        <f t="shared" si="14"/>
        <v/>
      </c>
    </row>
    <row r="115" spans="1:8" x14ac:dyDescent="0.2">
      <c r="A115" s="293">
        <f>'U19M 991'!U35</f>
        <v>941</v>
      </c>
      <c r="B115" s="33">
        <f>'U19M 991'!V35</f>
        <v>0</v>
      </c>
      <c r="C115" s="292">
        <f>'U19M 991'!W35</f>
        <v>0</v>
      </c>
      <c r="D115" s="292">
        <f>'U19M 991'!X35</f>
        <v>0</v>
      </c>
      <c r="E115" s="293">
        <f>'U19M 991'!X35</f>
        <v>0</v>
      </c>
      <c r="F115" s="292" t="b">
        <f t="shared" si="10"/>
        <v>0</v>
      </c>
      <c r="G115" s="293">
        <f t="shared" si="12"/>
        <v>34</v>
      </c>
      <c r="H115" s="296" t="str">
        <f t="shared" si="14"/>
        <v/>
      </c>
    </row>
    <row r="116" spans="1:8" x14ac:dyDescent="0.2">
      <c r="A116" s="293">
        <f>'U19M 991'!A41</f>
        <v>943</v>
      </c>
      <c r="B116" s="33">
        <f>'U19M 991'!B41</f>
        <v>0</v>
      </c>
      <c r="C116" s="292">
        <f>'U19M 991'!C41</f>
        <v>0</v>
      </c>
      <c r="D116" s="292">
        <f>'U19M 991'!D41</f>
        <v>0</v>
      </c>
      <c r="E116" s="293">
        <f>'U19M 991'!E41</f>
        <v>0</v>
      </c>
      <c r="F116" s="292" t="b">
        <f t="shared" ref="F116:F121" si="15">IF(E116="B",SUM(C116:D116))</f>
        <v>0</v>
      </c>
      <c r="G116" s="293">
        <f t="shared" ref="G116:G121" si="16">RANK(F116,F$2:F$157)</f>
        <v>34</v>
      </c>
      <c r="H116" s="296" t="str">
        <f t="shared" ref="H116:H121" si="17">IF(G116=1,"FIRST",IF(G116=2,"SECOND",IF(G116=3,"THIRD","")))</f>
        <v/>
      </c>
    </row>
    <row r="117" spans="1:8" x14ac:dyDescent="0.2">
      <c r="A117" s="293">
        <f>'U19M 991'!A42</f>
        <v>944</v>
      </c>
      <c r="B117" s="33">
        <f>'U19M 991'!B42</f>
        <v>0</v>
      </c>
      <c r="C117" s="292">
        <f>'U19M 991'!C42</f>
        <v>0</v>
      </c>
      <c r="D117" s="292">
        <f>'U19M 991'!D42</f>
        <v>0</v>
      </c>
      <c r="E117" s="293">
        <f>'U19M 991'!E42</f>
        <v>0</v>
      </c>
      <c r="F117" s="292" t="b">
        <f t="shared" si="15"/>
        <v>0</v>
      </c>
      <c r="G117" s="293">
        <f t="shared" si="16"/>
        <v>34</v>
      </c>
      <c r="H117" s="296" t="str">
        <f t="shared" si="17"/>
        <v/>
      </c>
    </row>
    <row r="118" spans="1:8" x14ac:dyDescent="0.2">
      <c r="A118" s="293">
        <f>'U19M 991'!A43</f>
        <v>945</v>
      </c>
      <c r="B118" s="33">
        <f>'U19M 991'!B43</f>
        <v>0</v>
      </c>
      <c r="C118" s="292">
        <f>'U19M 991'!C43</f>
        <v>0</v>
      </c>
      <c r="D118" s="292">
        <f>'U19M 991'!D43</f>
        <v>0</v>
      </c>
      <c r="E118" s="293">
        <f>'U19M 991'!E43</f>
        <v>0</v>
      </c>
      <c r="F118" s="292" t="b">
        <f t="shared" si="15"/>
        <v>0</v>
      </c>
      <c r="G118" s="293">
        <f t="shared" si="16"/>
        <v>34</v>
      </c>
      <c r="H118" s="296" t="str">
        <f t="shared" si="17"/>
        <v/>
      </c>
    </row>
    <row r="119" spans="1:8" x14ac:dyDescent="0.2">
      <c r="A119" s="293">
        <f>'U19M 991'!A44</f>
        <v>946</v>
      </c>
      <c r="B119" s="33">
        <f>'U19M 991'!B44</f>
        <v>0</v>
      </c>
      <c r="C119" s="292">
        <f>'U19M 991'!C44</f>
        <v>0</v>
      </c>
      <c r="D119" s="292">
        <f>'U19M 991'!D44</f>
        <v>0</v>
      </c>
      <c r="E119" s="293">
        <f>'U19M 991'!E44</f>
        <v>0</v>
      </c>
      <c r="F119" s="292" t="b">
        <f t="shared" si="15"/>
        <v>0</v>
      </c>
      <c r="G119" s="293">
        <f t="shared" si="16"/>
        <v>34</v>
      </c>
      <c r="H119" s="296" t="str">
        <f t="shared" si="17"/>
        <v/>
      </c>
    </row>
    <row r="120" spans="1:8" x14ac:dyDescent="0.2">
      <c r="A120" s="293">
        <f>'U19M 991'!A45</f>
        <v>947</v>
      </c>
      <c r="B120" s="33">
        <f>'U19M 991'!B45</f>
        <v>0</v>
      </c>
      <c r="C120" s="292">
        <f>'U19M 991'!C45</f>
        <v>0</v>
      </c>
      <c r="D120" s="292">
        <f>'U19M 991'!D45</f>
        <v>0</v>
      </c>
      <c r="E120" s="293">
        <f>'U19M 991'!E45</f>
        <v>0</v>
      </c>
      <c r="F120" s="292" t="b">
        <f t="shared" si="15"/>
        <v>0</v>
      </c>
      <c r="G120" s="293">
        <f t="shared" si="16"/>
        <v>34</v>
      </c>
      <c r="H120" s="296" t="str">
        <f t="shared" si="17"/>
        <v/>
      </c>
    </row>
    <row r="121" spans="1:8" x14ac:dyDescent="0.2">
      <c r="A121" s="293">
        <f>'U19M 991'!A46</f>
        <v>948</v>
      </c>
      <c r="B121" s="33">
        <f>'U19M 991'!B46</f>
        <v>0</v>
      </c>
      <c r="C121" s="292">
        <f>'U19M 991'!C46</f>
        <v>0</v>
      </c>
      <c r="D121" s="292">
        <f>'U19M 991'!D46</f>
        <v>0</v>
      </c>
      <c r="E121" s="293">
        <f>'U19M 991'!E46</f>
        <v>0</v>
      </c>
      <c r="F121" s="292" t="b">
        <f t="shared" si="15"/>
        <v>0</v>
      </c>
      <c r="G121" s="293">
        <f t="shared" si="16"/>
        <v>34</v>
      </c>
      <c r="H121" s="296" t="str">
        <f t="shared" si="17"/>
        <v/>
      </c>
    </row>
    <row r="122" spans="1:8" x14ac:dyDescent="0.2">
      <c r="A122" s="293">
        <f>'U19M 991'!K41</f>
        <v>950</v>
      </c>
      <c r="B122" s="33">
        <f>'U19M 991'!L41</f>
        <v>0</v>
      </c>
      <c r="C122" s="292">
        <f>'U19M 991'!M41</f>
        <v>0</v>
      </c>
      <c r="D122" s="292">
        <f>'U19M 991'!N41</f>
        <v>0</v>
      </c>
      <c r="E122" s="293">
        <f>'U19M 991'!O41</f>
        <v>0</v>
      </c>
      <c r="F122" s="292" t="b">
        <f t="shared" ref="F122:F157" si="18">IF(E122="B",SUM(C122:D122))</f>
        <v>0</v>
      </c>
      <c r="G122" s="293">
        <f t="shared" ref="G122:G157" si="19">RANK(F122,F$2:F$157)</f>
        <v>34</v>
      </c>
      <c r="H122" s="296" t="str">
        <f t="shared" ref="H122:H157" si="20">IF(G122=1,"FIRST",IF(G122=2,"SECOND",IF(G122=3,"THIRD","")))</f>
        <v/>
      </c>
    </row>
    <row r="123" spans="1:8" x14ac:dyDescent="0.2">
      <c r="A123" s="293">
        <f>'U19M 991'!K42</f>
        <v>951</v>
      </c>
      <c r="B123" s="33">
        <f>'U19M 991'!L42</f>
        <v>0</v>
      </c>
      <c r="C123" s="292">
        <f>'U19M 991'!M42</f>
        <v>0</v>
      </c>
      <c r="D123" s="292">
        <f>'U19M 991'!N42</f>
        <v>0</v>
      </c>
      <c r="E123" s="293">
        <f>'U19M 991'!O42</f>
        <v>0</v>
      </c>
      <c r="F123" s="292" t="b">
        <f t="shared" si="18"/>
        <v>0</v>
      </c>
      <c r="G123" s="293">
        <f t="shared" si="19"/>
        <v>34</v>
      </c>
      <c r="H123" s="296" t="str">
        <f t="shared" si="20"/>
        <v/>
      </c>
    </row>
    <row r="124" spans="1:8" x14ac:dyDescent="0.2">
      <c r="A124" s="293">
        <f>'U19M 991'!K43</f>
        <v>952</v>
      </c>
      <c r="B124" s="33">
        <f>'U19M 991'!L43</f>
        <v>0</v>
      </c>
      <c r="C124" s="292">
        <f>'U19M 991'!M43</f>
        <v>0</v>
      </c>
      <c r="D124" s="292">
        <f>'U19M 991'!N43</f>
        <v>0</v>
      </c>
      <c r="E124" s="293">
        <f>'U19M 991'!O43</f>
        <v>0</v>
      </c>
      <c r="F124" s="292" t="b">
        <f t="shared" si="18"/>
        <v>0</v>
      </c>
      <c r="G124" s="293">
        <f t="shared" si="19"/>
        <v>34</v>
      </c>
      <c r="H124" s="296" t="str">
        <f t="shared" si="20"/>
        <v/>
      </c>
    </row>
    <row r="125" spans="1:8" x14ac:dyDescent="0.2">
      <c r="A125" s="293">
        <f>'U19M 991'!K44</f>
        <v>953</v>
      </c>
      <c r="B125" s="33">
        <f>'U19M 991'!L44</f>
        <v>0</v>
      </c>
      <c r="C125" s="292">
        <f>'U19M 991'!M44</f>
        <v>0</v>
      </c>
      <c r="D125" s="292">
        <f>'U19M 991'!N44</f>
        <v>0</v>
      </c>
      <c r="E125" s="293">
        <f>'U19M 991'!O44</f>
        <v>0</v>
      </c>
      <c r="F125" s="292" t="b">
        <f t="shared" si="18"/>
        <v>0</v>
      </c>
      <c r="G125" s="293">
        <f t="shared" si="19"/>
        <v>34</v>
      </c>
      <c r="H125" s="296" t="str">
        <f t="shared" si="20"/>
        <v/>
      </c>
    </row>
    <row r="126" spans="1:8" x14ac:dyDescent="0.2">
      <c r="A126" s="293">
        <f>'U19M 991'!K45</f>
        <v>954</v>
      </c>
      <c r="B126" s="33">
        <f>'U19M 991'!L45</f>
        <v>0</v>
      </c>
      <c r="C126" s="292">
        <f>'U19M 991'!M45</f>
        <v>0</v>
      </c>
      <c r="D126" s="292">
        <f>'U19M 991'!N45</f>
        <v>0</v>
      </c>
      <c r="E126" s="293">
        <f>'U19M 991'!O45</f>
        <v>0</v>
      </c>
      <c r="F126" s="292" t="b">
        <f t="shared" si="18"/>
        <v>0</v>
      </c>
      <c r="G126" s="293">
        <f t="shared" si="19"/>
        <v>34</v>
      </c>
      <c r="H126" s="296" t="str">
        <f t="shared" si="20"/>
        <v/>
      </c>
    </row>
    <row r="127" spans="1:8" x14ac:dyDescent="0.2">
      <c r="A127" s="293">
        <f>'U19M 991'!K46</f>
        <v>955</v>
      </c>
      <c r="B127" s="33">
        <f>'U19M 991'!L46</f>
        <v>0</v>
      </c>
      <c r="C127" s="292">
        <f>'U19M 991'!M46</f>
        <v>0</v>
      </c>
      <c r="D127" s="292">
        <f>'U19M 991'!N46</f>
        <v>0</v>
      </c>
      <c r="E127" s="293">
        <f>'U19M 991'!O46</f>
        <v>0</v>
      </c>
      <c r="F127" s="292" t="b">
        <f t="shared" si="18"/>
        <v>0</v>
      </c>
      <c r="G127" s="293">
        <f t="shared" si="19"/>
        <v>34</v>
      </c>
      <c r="H127" s="296" t="str">
        <f t="shared" si="20"/>
        <v/>
      </c>
    </row>
    <row r="128" spans="1:8" x14ac:dyDescent="0.2">
      <c r="A128" s="293">
        <f>'U19M 991'!U41</f>
        <v>957</v>
      </c>
      <c r="B128" s="33" t="str">
        <f>'U19M 991'!V41</f>
        <v>Issa Kamara</v>
      </c>
      <c r="C128" s="292">
        <f>'U19M 991'!W41</f>
        <v>12.933999999999999</v>
      </c>
      <c r="D128" s="292">
        <f>'U19M 991'!X41</f>
        <v>14.5</v>
      </c>
      <c r="E128" s="175" t="s">
        <v>176</v>
      </c>
      <c r="F128" s="292" t="b">
        <f t="shared" si="18"/>
        <v>0</v>
      </c>
      <c r="G128" s="293">
        <f t="shared" si="19"/>
        <v>34</v>
      </c>
      <c r="H128" s="296" t="str">
        <f t="shared" si="20"/>
        <v/>
      </c>
    </row>
    <row r="129" spans="1:9" x14ac:dyDescent="0.2">
      <c r="A129" s="293">
        <f>'U19M 991'!U42</f>
        <v>958</v>
      </c>
      <c r="B129" s="33" t="str">
        <f>'U19M 991'!V42</f>
        <v>Erikas Kuzminskas</v>
      </c>
      <c r="C129" s="292">
        <f>'U19M 991'!W42</f>
        <v>12.667</v>
      </c>
      <c r="D129" s="292">
        <f>'U19M 991'!X42</f>
        <v>14.8</v>
      </c>
      <c r="E129" s="175" t="s">
        <v>176</v>
      </c>
      <c r="F129" s="292" t="b">
        <f t="shared" si="18"/>
        <v>0</v>
      </c>
      <c r="G129" s="293">
        <f t="shared" si="19"/>
        <v>34</v>
      </c>
      <c r="H129" s="296" t="str">
        <f t="shared" si="20"/>
        <v/>
      </c>
    </row>
    <row r="130" spans="1:9" x14ac:dyDescent="0.2">
      <c r="A130" s="293">
        <f>'U19M 991'!U43</f>
        <v>959</v>
      </c>
      <c r="B130" s="33" t="str">
        <f>'U19M 991'!V43</f>
        <v>Izzy Oram</v>
      </c>
      <c r="C130" s="292">
        <f>'U19M 991'!W43</f>
        <v>13.334</v>
      </c>
      <c r="D130" s="292">
        <f>'U19M 991'!X43</f>
        <v>14.55</v>
      </c>
      <c r="E130" s="175" t="s">
        <v>176</v>
      </c>
      <c r="F130" s="292" t="b">
        <f t="shared" si="18"/>
        <v>0</v>
      </c>
      <c r="G130" s="293">
        <f t="shared" si="19"/>
        <v>34</v>
      </c>
      <c r="H130" s="296" t="str">
        <f t="shared" si="20"/>
        <v/>
      </c>
    </row>
    <row r="131" spans="1:9" x14ac:dyDescent="0.2">
      <c r="A131" s="293">
        <f>'U19M 991'!U44</f>
        <v>960</v>
      </c>
      <c r="B131" s="33" t="str">
        <f>'U19M 991'!V44</f>
        <v>Daisie McCarthy</v>
      </c>
      <c r="C131" s="292">
        <f>'U19M 991'!W44</f>
        <v>13.534000000000001</v>
      </c>
      <c r="D131" s="292">
        <f>'U19M 991'!X44</f>
        <v>0</v>
      </c>
      <c r="E131" s="175" t="s">
        <v>176</v>
      </c>
      <c r="F131" s="292" t="b">
        <f t="shared" si="18"/>
        <v>0</v>
      </c>
      <c r="G131" s="293">
        <f t="shared" si="19"/>
        <v>34</v>
      </c>
      <c r="H131" s="296" t="str">
        <f t="shared" si="20"/>
        <v/>
      </c>
    </row>
    <row r="132" spans="1:9" x14ac:dyDescent="0.2">
      <c r="A132" s="293">
        <f>'U19M 991'!U45</f>
        <v>961</v>
      </c>
      <c r="B132" s="33" t="str">
        <f>'U19M 991'!V45</f>
        <v>Amelia Tarczon</v>
      </c>
      <c r="C132" s="292">
        <f>'U19M 991'!W45</f>
        <v>14.4</v>
      </c>
      <c r="D132" s="292">
        <f>'U19M 991'!X45</f>
        <v>15.2</v>
      </c>
      <c r="E132" s="175" t="s">
        <v>176</v>
      </c>
      <c r="F132" s="292" t="b">
        <f t="shared" si="18"/>
        <v>0</v>
      </c>
      <c r="G132" s="293">
        <f t="shared" si="19"/>
        <v>34</v>
      </c>
      <c r="H132" s="296" t="str">
        <f t="shared" si="20"/>
        <v/>
      </c>
    </row>
    <row r="133" spans="1:9" x14ac:dyDescent="0.2">
      <c r="A133" s="293">
        <f>'U19M 991'!U46</f>
        <v>962</v>
      </c>
      <c r="B133" s="33" t="str">
        <f>'U19M 991'!V46</f>
        <v>Ellie Manion  vlt</v>
      </c>
      <c r="C133" s="292">
        <f>'U19M 991'!W46</f>
        <v>0</v>
      </c>
      <c r="D133" s="292">
        <f>'U19M 991'!X46</f>
        <v>14.65</v>
      </c>
      <c r="E133" s="175" t="s">
        <v>176</v>
      </c>
      <c r="F133" s="292" t="b">
        <f t="shared" si="18"/>
        <v>0</v>
      </c>
      <c r="G133" s="293">
        <f t="shared" si="19"/>
        <v>34</v>
      </c>
      <c r="H133" s="296" t="str">
        <f t="shared" si="20"/>
        <v/>
      </c>
    </row>
    <row r="134" spans="1:9" x14ac:dyDescent="0.2">
      <c r="A134" s="293">
        <f>'U19M 991'!A52</f>
        <v>964</v>
      </c>
      <c r="B134" s="33" t="str">
        <f>'U19M 991'!B52</f>
        <v>Ben Bishop</v>
      </c>
      <c r="C134" s="292">
        <f>'U19M 991'!C52</f>
        <v>14.3</v>
      </c>
      <c r="D134" s="292">
        <f>'U19M 991'!D52</f>
        <v>15.7</v>
      </c>
      <c r="E134" s="293" t="str">
        <f>'U19M 991'!E52</f>
        <v>B</v>
      </c>
      <c r="F134" s="292">
        <f t="shared" si="18"/>
        <v>30</v>
      </c>
      <c r="G134" s="293">
        <f t="shared" si="19"/>
        <v>3</v>
      </c>
      <c r="H134" s="296" t="str">
        <f t="shared" si="20"/>
        <v>THIRD</v>
      </c>
      <c r="I134" s="117" t="s">
        <v>287</v>
      </c>
    </row>
    <row r="135" spans="1:9" x14ac:dyDescent="0.2">
      <c r="A135" s="293">
        <f>'U19M 991'!A53</f>
        <v>965</v>
      </c>
      <c r="B135" s="33" t="str">
        <f>'U19M 991'!B53</f>
        <v>Zax Jackson</v>
      </c>
      <c r="C135" s="292">
        <f>'U19M 991'!C53</f>
        <v>14.134</v>
      </c>
      <c r="D135" s="292">
        <f>'U19M 991'!D53</f>
        <v>15.6</v>
      </c>
      <c r="E135" s="293" t="str">
        <f>'U19M 991'!E53</f>
        <v>B</v>
      </c>
      <c r="F135" s="292">
        <f t="shared" si="18"/>
        <v>29.734000000000002</v>
      </c>
      <c r="G135" s="293">
        <f t="shared" si="19"/>
        <v>4</v>
      </c>
      <c r="H135" s="296" t="str">
        <f t="shared" si="20"/>
        <v/>
      </c>
    </row>
    <row r="136" spans="1:9" x14ac:dyDescent="0.2">
      <c r="A136" s="293">
        <f>'U19M 991'!A54</f>
        <v>966</v>
      </c>
      <c r="B136" s="33" t="str">
        <f>'U19M 991'!B54</f>
        <v>Annalise Wilson</v>
      </c>
      <c r="C136" s="292">
        <f>'U19M 991'!C54</f>
        <v>14.266999999999999</v>
      </c>
      <c r="D136" s="292">
        <f>'U19M 991'!D54</f>
        <v>16</v>
      </c>
      <c r="E136" s="293" t="str">
        <f>'U19M 991'!E54</f>
        <v>G</v>
      </c>
      <c r="F136" s="292" t="b">
        <f t="shared" si="18"/>
        <v>0</v>
      </c>
      <c r="G136" s="293">
        <f t="shared" si="19"/>
        <v>34</v>
      </c>
      <c r="H136" s="296" t="str">
        <f t="shared" si="20"/>
        <v/>
      </c>
    </row>
    <row r="137" spans="1:9" x14ac:dyDescent="0.2">
      <c r="A137" s="293">
        <f>'U19M 991'!A55</f>
        <v>967</v>
      </c>
      <c r="B137" s="33" t="str">
        <f>'U19M 991'!B55</f>
        <v>Poppy Turner</v>
      </c>
      <c r="C137" s="292">
        <f>'U19M 991'!C55</f>
        <v>14.766999999999999</v>
      </c>
      <c r="D137" s="292">
        <f>'U19M 991'!D55</f>
        <v>15.45</v>
      </c>
      <c r="E137" s="293" t="str">
        <f>'U19M 991'!E55</f>
        <v>G</v>
      </c>
      <c r="F137" s="292" t="b">
        <f t="shared" si="18"/>
        <v>0</v>
      </c>
      <c r="G137" s="293">
        <f t="shared" si="19"/>
        <v>34</v>
      </c>
      <c r="H137" s="296" t="str">
        <f t="shared" si="20"/>
        <v/>
      </c>
    </row>
    <row r="138" spans="1:9" x14ac:dyDescent="0.2">
      <c r="A138" s="293">
        <f>'U19M 991'!A56</f>
        <v>968</v>
      </c>
      <c r="B138" s="33" t="str">
        <f>'U19M 991'!B56</f>
        <v>Maisie Baumback-Mccoy</v>
      </c>
      <c r="C138" s="292">
        <f>'U19M 991'!C56</f>
        <v>14.067</v>
      </c>
      <c r="D138" s="292">
        <f>'U19M 991'!D56</f>
        <v>15</v>
      </c>
      <c r="E138" s="293" t="str">
        <f>'U19M 991'!E56</f>
        <v>G</v>
      </c>
      <c r="F138" s="292" t="b">
        <f t="shared" si="18"/>
        <v>0</v>
      </c>
      <c r="G138" s="293">
        <f t="shared" si="19"/>
        <v>34</v>
      </c>
      <c r="H138" s="296" t="str">
        <f t="shared" si="20"/>
        <v/>
      </c>
    </row>
    <row r="139" spans="1:9" x14ac:dyDescent="0.2">
      <c r="A139" s="293">
        <f>'U19M 991'!A57</f>
        <v>969</v>
      </c>
      <c r="B139" s="33" t="str">
        <f>'U19M 991'!B57</f>
        <v>Harriet Newcombe</v>
      </c>
      <c r="C139" s="292">
        <f>'U19M 991'!C57</f>
        <v>0</v>
      </c>
      <c r="D139" s="292">
        <f>'U19M 991'!D57</f>
        <v>0</v>
      </c>
      <c r="E139" s="293" t="str">
        <f>'U19M 991'!E57</f>
        <v>G</v>
      </c>
      <c r="F139" s="292" t="b">
        <f t="shared" si="18"/>
        <v>0</v>
      </c>
      <c r="G139" s="293">
        <f t="shared" si="19"/>
        <v>34</v>
      </c>
      <c r="H139" s="296" t="str">
        <f t="shared" si="20"/>
        <v/>
      </c>
    </row>
    <row r="140" spans="1:9" x14ac:dyDescent="0.2">
      <c r="A140" s="293">
        <f>'U19M 991'!K52</f>
        <v>971</v>
      </c>
      <c r="B140" s="33" t="str">
        <f>'U19M 991'!L52</f>
        <v>Rhys Littlechild</v>
      </c>
      <c r="C140" s="292">
        <f>'U19M 991'!M52</f>
        <v>12.234</v>
      </c>
      <c r="D140" s="292">
        <f>'U19M 991'!N52</f>
        <v>14.35</v>
      </c>
      <c r="E140" s="293" t="str">
        <f>'U19M 991'!O52</f>
        <v>B</v>
      </c>
      <c r="F140" s="292">
        <f t="shared" si="18"/>
        <v>26.584</v>
      </c>
      <c r="G140" s="293">
        <f t="shared" si="19"/>
        <v>27</v>
      </c>
      <c r="H140" s="296" t="str">
        <f t="shared" si="20"/>
        <v/>
      </c>
    </row>
    <row r="141" spans="1:9" x14ac:dyDescent="0.2">
      <c r="A141" s="293">
        <f>'U19M 991'!K53</f>
        <v>972</v>
      </c>
      <c r="B141" s="33" t="str">
        <f>'U19M 991'!L53</f>
        <v>Harri Murphy</v>
      </c>
      <c r="C141" s="292">
        <f>'U19M 991'!M53</f>
        <v>13.734</v>
      </c>
      <c r="D141" s="292">
        <f>'U19M 991'!N53</f>
        <v>14.9</v>
      </c>
      <c r="E141" s="293" t="str">
        <f>'U19M 991'!O53</f>
        <v>B</v>
      </c>
      <c r="F141" s="292">
        <f t="shared" si="18"/>
        <v>28.634</v>
      </c>
      <c r="G141" s="293">
        <f t="shared" si="19"/>
        <v>16</v>
      </c>
      <c r="H141" s="296" t="str">
        <f t="shared" si="20"/>
        <v/>
      </c>
    </row>
    <row r="142" spans="1:9" x14ac:dyDescent="0.2">
      <c r="A142" s="293">
        <f>'U19M 991'!K54</f>
        <v>973</v>
      </c>
      <c r="B142" s="33" t="str">
        <f>'U19M 991'!L54</f>
        <v>Rachael Ashman</v>
      </c>
      <c r="C142" s="292">
        <f>'U19M 991'!M54</f>
        <v>14.367000000000001</v>
      </c>
      <c r="D142" s="292">
        <f>'U19M 991'!N54</f>
        <v>14.45</v>
      </c>
      <c r="E142" s="293" t="str">
        <f>'U19M 991'!O54</f>
        <v>G</v>
      </c>
      <c r="F142" s="292" t="b">
        <f t="shared" si="18"/>
        <v>0</v>
      </c>
      <c r="G142" s="293">
        <f t="shared" si="19"/>
        <v>34</v>
      </c>
      <c r="H142" s="296" t="str">
        <f t="shared" si="20"/>
        <v/>
      </c>
    </row>
    <row r="143" spans="1:9" x14ac:dyDescent="0.2">
      <c r="A143" s="293">
        <f>'U19M 991'!K55</f>
        <v>974</v>
      </c>
      <c r="B143" s="33" t="str">
        <f>'U19M 991'!L55</f>
        <v>Emily Ford</v>
      </c>
      <c r="C143" s="292">
        <f>'U19M 991'!M55</f>
        <v>13.7</v>
      </c>
      <c r="D143" s="292">
        <f>'U19M 991'!N55</f>
        <v>14.35</v>
      </c>
      <c r="E143" s="293" t="str">
        <f>'U19M 991'!O55</f>
        <v>G</v>
      </c>
      <c r="F143" s="292" t="b">
        <f t="shared" si="18"/>
        <v>0</v>
      </c>
      <c r="G143" s="293">
        <f t="shared" si="19"/>
        <v>34</v>
      </c>
      <c r="H143" s="296" t="str">
        <f t="shared" si="20"/>
        <v/>
      </c>
    </row>
    <row r="144" spans="1:9" x14ac:dyDescent="0.2">
      <c r="A144" s="293">
        <f>'U19M 991'!K56</f>
        <v>975</v>
      </c>
      <c r="B144" s="33" t="str">
        <f>'U19M 991'!L56</f>
        <v>Sophie Notton</v>
      </c>
      <c r="C144" s="292">
        <f>'U19M 991'!M56</f>
        <v>14.967000000000001</v>
      </c>
      <c r="D144" s="292">
        <f>'U19M 991'!N56</f>
        <v>15.05</v>
      </c>
      <c r="E144" s="293" t="str">
        <f>'U19M 991'!O56</f>
        <v>G</v>
      </c>
      <c r="F144" s="292" t="b">
        <f t="shared" si="18"/>
        <v>0</v>
      </c>
      <c r="G144" s="293">
        <f t="shared" si="19"/>
        <v>34</v>
      </c>
      <c r="H144" s="296" t="str">
        <f t="shared" si="20"/>
        <v/>
      </c>
    </row>
    <row r="145" spans="1:8" x14ac:dyDescent="0.2">
      <c r="A145" s="293">
        <f>'U19M 991'!K57</f>
        <v>976</v>
      </c>
      <c r="B145" s="33">
        <f>'U19M 991'!L57</f>
        <v>0</v>
      </c>
      <c r="C145" s="292">
        <f>'U19M 991'!M57</f>
        <v>0</v>
      </c>
      <c r="D145" s="292">
        <f>'U19M 991'!N57</f>
        <v>0</v>
      </c>
      <c r="E145" s="175" t="s">
        <v>176</v>
      </c>
      <c r="F145" s="292" t="b">
        <f t="shared" si="18"/>
        <v>0</v>
      </c>
      <c r="G145" s="293">
        <f t="shared" si="19"/>
        <v>34</v>
      </c>
      <c r="H145" s="296" t="str">
        <f t="shared" si="20"/>
        <v/>
      </c>
    </row>
    <row r="146" spans="1:8" x14ac:dyDescent="0.2">
      <c r="A146" s="293">
        <f>'U19M 991'!U52</f>
        <v>978</v>
      </c>
      <c r="B146" s="33" t="str">
        <f>'U19M 991'!V52</f>
        <v>Brientony Jeyarajan</v>
      </c>
      <c r="C146" s="292">
        <f>'U19M 991'!W52</f>
        <v>14.034000000000001</v>
      </c>
      <c r="D146" s="292">
        <f>'U19M 991'!X52</f>
        <v>14.7</v>
      </c>
      <c r="E146" s="175" t="s">
        <v>169</v>
      </c>
      <c r="F146" s="292">
        <f t="shared" si="18"/>
        <v>28.734000000000002</v>
      </c>
      <c r="G146" s="293">
        <f t="shared" si="19"/>
        <v>14</v>
      </c>
      <c r="H146" s="296" t="str">
        <f t="shared" si="20"/>
        <v/>
      </c>
    </row>
    <row r="147" spans="1:8" x14ac:dyDescent="0.2">
      <c r="A147" s="293">
        <f>'U19M 991'!U53</f>
        <v>979</v>
      </c>
      <c r="B147" s="33" t="str">
        <f>'U19M 991'!V53</f>
        <v>Tyler Pias</v>
      </c>
      <c r="C147" s="292">
        <f>'U19M 991'!W53</f>
        <v>11.9</v>
      </c>
      <c r="D147" s="292">
        <f>'U19M 991'!X53</f>
        <v>14.4</v>
      </c>
      <c r="E147" s="175" t="s">
        <v>169</v>
      </c>
      <c r="F147" s="292">
        <f t="shared" si="18"/>
        <v>26.3</v>
      </c>
      <c r="G147" s="293">
        <f t="shared" si="19"/>
        <v>28</v>
      </c>
      <c r="H147" s="296" t="str">
        <f t="shared" si="20"/>
        <v/>
      </c>
    </row>
    <row r="148" spans="1:8" x14ac:dyDescent="0.2">
      <c r="A148" s="293">
        <f>'U19M 991'!U54</f>
        <v>980</v>
      </c>
      <c r="B148" s="33" t="str">
        <f>'U19M 991'!V54</f>
        <v>Lysia Bayley</v>
      </c>
      <c r="C148" s="292">
        <f>'U19M 991'!W54</f>
        <v>14.2</v>
      </c>
      <c r="D148" s="292">
        <f>'U19M 991'!X54</f>
        <v>14.75</v>
      </c>
      <c r="E148" s="175" t="s">
        <v>176</v>
      </c>
      <c r="F148" s="292" t="b">
        <f t="shared" si="18"/>
        <v>0</v>
      </c>
      <c r="G148" s="293">
        <f t="shared" si="19"/>
        <v>34</v>
      </c>
      <c r="H148" s="296" t="str">
        <f t="shared" si="20"/>
        <v/>
      </c>
    </row>
    <row r="149" spans="1:8" x14ac:dyDescent="0.2">
      <c r="A149" s="293">
        <f>'U19M 991'!U55</f>
        <v>981</v>
      </c>
      <c r="B149" s="33" t="str">
        <f>'U19M 991'!V55</f>
        <v>Amelia Beet</v>
      </c>
      <c r="C149" s="292">
        <f>'U19M 991'!W55</f>
        <v>14.134</v>
      </c>
      <c r="D149" s="292">
        <f>'U19M 991'!X55</f>
        <v>0</v>
      </c>
      <c r="E149" s="175" t="s">
        <v>176</v>
      </c>
      <c r="F149" s="292" t="b">
        <f t="shared" si="18"/>
        <v>0</v>
      </c>
      <c r="G149" s="293">
        <f t="shared" si="19"/>
        <v>34</v>
      </c>
      <c r="H149" s="296" t="str">
        <f t="shared" si="20"/>
        <v/>
      </c>
    </row>
    <row r="150" spans="1:8" x14ac:dyDescent="0.2">
      <c r="A150" s="293">
        <f>'U19M 991'!U56</f>
        <v>982</v>
      </c>
      <c r="B150" s="33" t="str">
        <f>'U19M 991'!V56</f>
        <v>Rachel Clifton</v>
      </c>
      <c r="C150" s="292">
        <f>'U19M 991'!W56</f>
        <v>0</v>
      </c>
      <c r="D150" s="292">
        <f>'U19M 991'!X56</f>
        <v>14.85</v>
      </c>
      <c r="E150" s="175" t="s">
        <v>176</v>
      </c>
      <c r="F150" s="292" t="b">
        <f t="shared" si="18"/>
        <v>0</v>
      </c>
      <c r="G150" s="293">
        <f t="shared" si="19"/>
        <v>34</v>
      </c>
      <c r="H150" s="296" t="str">
        <f t="shared" si="20"/>
        <v/>
      </c>
    </row>
    <row r="151" spans="1:8" x14ac:dyDescent="0.2">
      <c r="A151" s="293">
        <f>'U19M 991'!U57</f>
        <v>983</v>
      </c>
      <c r="B151" s="33" t="str">
        <f>'U19M 991'!V57</f>
        <v>Karyce Johnson</v>
      </c>
      <c r="C151" s="292">
        <f>'U19M 991'!W57</f>
        <v>14.634</v>
      </c>
      <c r="D151" s="292">
        <f>'U19M 991'!X57</f>
        <v>15.1</v>
      </c>
      <c r="E151" s="175" t="s">
        <v>176</v>
      </c>
      <c r="F151" s="292" t="b">
        <f t="shared" si="18"/>
        <v>0</v>
      </c>
      <c r="G151" s="293">
        <f t="shared" si="19"/>
        <v>34</v>
      </c>
      <c r="H151" s="296" t="str">
        <f t="shared" si="20"/>
        <v/>
      </c>
    </row>
    <row r="152" spans="1:8" x14ac:dyDescent="0.2">
      <c r="A152" s="293">
        <f>'U19M 991'!A63</f>
        <v>985</v>
      </c>
      <c r="B152" s="33">
        <f>'U19M 991'!B63</f>
        <v>0</v>
      </c>
      <c r="C152" s="292">
        <f>'U19M 991'!C63</f>
        <v>0</v>
      </c>
      <c r="D152" s="292">
        <f>'U19M 991'!D63</f>
        <v>0</v>
      </c>
      <c r="E152" s="293">
        <f>'U19M 991'!E63</f>
        <v>0</v>
      </c>
      <c r="F152" s="292" t="b">
        <f t="shared" si="18"/>
        <v>0</v>
      </c>
      <c r="G152" s="293">
        <f t="shared" si="19"/>
        <v>34</v>
      </c>
      <c r="H152" s="296" t="str">
        <f t="shared" si="20"/>
        <v/>
      </c>
    </row>
    <row r="153" spans="1:8" x14ac:dyDescent="0.2">
      <c r="A153" s="293">
        <f>'U19M 991'!A64</f>
        <v>986</v>
      </c>
      <c r="B153" s="33">
        <f>'U19M 991'!B64</f>
        <v>0</v>
      </c>
      <c r="C153" s="292">
        <f>'U19M 991'!C64</f>
        <v>0</v>
      </c>
      <c r="D153" s="292">
        <f>'U19M 991'!D64</f>
        <v>0</v>
      </c>
      <c r="E153" s="293">
        <f>'U19M 991'!E64</f>
        <v>0</v>
      </c>
      <c r="F153" s="292" t="b">
        <f t="shared" si="18"/>
        <v>0</v>
      </c>
      <c r="G153" s="293">
        <f t="shared" si="19"/>
        <v>34</v>
      </c>
      <c r="H153" s="296" t="str">
        <f t="shared" si="20"/>
        <v/>
      </c>
    </row>
    <row r="154" spans="1:8" x14ac:dyDescent="0.2">
      <c r="A154" s="293">
        <f>'U19M 991'!A65</f>
        <v>987</v>
      </c>
      <c r="B154" s="33">
        <f>'U19M 991'!B65</f>
        <v>0</v>
      </c>
      <c r="C154" s="292">
        <f>'U19M 991'!C65</f>
        <v>0</v>
      </c>
      <c r="D154" s="292">
        <f>'U19M 991'!D65</f>
        <v>0</v>
      </c>
      <c r="E154" s="293">
        <f>'U19M 991'!E65</f>
        <v>0</v>
      </c>
      <c r="F154" s="292" t="b">
        <f t="shared" si="18"/>
        <v>0</v>
      </c>
      <c r="G154" s="293">
        <f t="shared" si="19"/>
        <v>34</v>
      </c>
      <c r="H154" s="296" t="str">
        <f t="shared" si="20"/>
        <v/>
      </c>
    </row>
    <row r="155" spans="1:8" x14ac:dyDescent="0.2">
      <c r="A155" s="293">
        <f>'U19M 991'!A66</f>
        <v>988</v>
      </c>
      <c r="B155" s="33">
        <f>'U19M 991'!B66</f>
        <v>0</v>
      </c>
      <c r="C155" s="292">
        <f>'U19M 991'!C66</f>
        <v>0</v>
      </c>
      <c r="D155" s="292">
        <f>'U19M 991'!D66</f>
        <v>0</v>
      </c>
      <c r="E155" s="293">
        <f>'U19M 991'!E66</f>
        <v>0</v>
      </c>
      <c r="F155" s="292" t="b">
        <f t="shared" si="18"/>
        <v>0</v>
      </c>
      <c r="G155" s="293">
        <f t="shared" si="19"/>
        <v>34</v>
      </c>
      <c r="H155" s="296" t="str">
        <f t="shared" si="20"/>
        <v/>
      </c>
    </row>
    <row r="156" spans="1:8" x14ac:dyDescent="0.2">
      <c r="A156" s="293">
        <f>'U19M 991'!A67</f>
        <v>989</v>
      </c>
      <c r="B156" s="33">
        <f>'U19M 991'!B67</f>
        <v>0</v>
      </c>
      <c r="C156" s="292">
        <f>'U19M 991'!C67</f>
        <v>0</v>
      </c>
      <c r="D156" s="292">
        <f>'U19M 991'!D67</f>
        <v>0</v>
      </c>
      <c r="E156" s="293">
        <f>'U19M 991'!E67</f>
        <v>0</v>
      </c>
      <c r="F156" s="292" t="b">
        <f t="shared" si="18"/>
        <v>0</v>
      </c>
      <c r="G156" s="293">
        <f t="shared" si="19"/>
        <v>34</v>
      </c>
      <c r="H156" s="296" t="str">
        <f t="shared" si="20"/>
        <v/>
      </c>
    </row>
    <row r="157" spans="1:8" x14ac:dyDescent="0.2">
      <c r="A157" s="293">
        <f>'U19M 991'!A68</f>
        <v>990</v>
      </c>
      <c r="B157" s="33">
        <f>'U19M 991'!B68</f>
        <v>0</v>
      </c>
      <c r="C157" s="292">
        <f>'U19M 991'!C68</f>
        <v>0</v>
      </c>
      <c r="D157" s="292">
        <f>'U19M 991'!D68</f>
        <v>0</v>
      </c>
      <c r="E157" s="293">
        <f>'U19M 991'!E68</f>
        <v>0</v>
      </c>
      <c r="F157" s="292" t="b">
        <f t="shared" si="18"/>
        <v>0</v>
      </c>
      <c r="G157" s="293">
        <f t="shared" si="19"/>
        <v>34</v>
      </c>
      <c r="H157" s="296" t="str">
        <f t="shared" si="20"/>
        <v/>
      </c>
    </row>
  </sheetData>
  <sheetProtection sort="0"/>
  <sortState xmlns:xlrd2="http://schemas.microsoft.com/office/spreadsheetml/2017/richdata2" ref="A2:H139">
    <sortCondition ref="A2:A139"/>
  </sortState>
  <phoneticPr fontId="25" type="noConversion"/>
  <pageMargins left="0.19685039370078741" right="0.19685039370078741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>
    <tabColor indexed="46"/>
  </sheetPr>
  <dimension ref="A1:I163"/>
  <sheetViews>
    <sheetView workbookViewId="0"/>
  </sheetViews>
  <sheetFormatPr defaultColWidth="9.140625" defaultRowHeight="12.75" x14ac:dyDescent="0.2"/>
  <cols>
    <col min="1" max="1" width="8.7109375" style="293" customWidth="1"/>
    <col min="2" max="2" width="20.7109375" style="33" customWidth="1"/>
    <col min="3" max="4" width="8.7109375" style="129" customWidth="1"/>
    <col min="5" max="5" width="8.7109375" style="293" customWidth="1"/>
    <col min="6" max="6" width="8.7109375" style="129" customWidth="1"/>
    <col min="7" max="7" width="8.7109375" style="293" customWidth="1"/>
    <col min="8" max="8" width="12.7109375" style="293" customWidth="1"/>
    <col min="9" max="16384" width="9.140625" style="33"/>
  </cols>
  <sheetData>
    <row r="1" spans="1:8" s="102" customFormat="1" ht="15" x14ac:dyDescent="0.25">
      <c r="A1" s="291" t="s">
        <v>596</v>
      </c>
      <c r="B1" s="102" t="s">
        <v>597</v>
      </c>
      <c r="C1" s="128" t="s">
        <v>165</v>
      </c>
      <c r="D1" s="128" t="s">
        <v>166</v>
      </c>
      <c r="E1" s="290" t="s">
        <v>598</v>
      </c>
      <c r="F1" s="128" t="s">
        <v>599</v>
      </c>
      <c r="G1" s="291" t="s">
        <v>600</v>
      </c>
      <c r="H1" s="291">
        <f>COUNTIF(G2:G163,1)</f>
        <v>1</v>
      </c>
    </row>
    <row r="2" spans="1:8" x14ac:dyDescent="0.2">
      <c r="A2" s="293">
        <f>'U19G 791'!A19</f>
        <v>701</v>
      </c>
      <c r="B2" s="33">
        <f>'U19G 791'!B19</f>
        <v>0</v>
      </c>
      <c r="C2" s="129">
        <f>'U19G 791'!C19</f>
        <v>0</v>
      </c>
      <c r="D2" s="129">
        <f>'U19G 791'!D19</f>
        <v>0</v>
      </c>
      <c r="F2" s="129">
        <f t="shared" ref="F2:F25" si="0">SUM(C2:D2)</f>
        <v>0</v>
      </c>
      <c r="G2" s="293">
        <f t="shared" ref="G2:G33" si="1">RANK(F2,F$2:F$163)</f>
        <v>85</v>
      </c>
      <c r="H2" s="293" t="str">
        <f t="shared" ref="H2:H25" si="2">IF(G2=1,"FIRST",IF(G2=2,"SECOND",IF(G2=3,"THIRD","")))</f>
        <v/>
      </c>
    </row>
    <row r="3" spans="1:8" x14ac:dyDescent="0.2">
      <c r="A3" s="293">
        <f>'U19G 791'!A20</f>
        <v>702</v>
      </c>
      <c r="B3" s="33" t="str">
        <f>'U19G 791'!B20</f>
        <v>Lizzie Roxborough</v>
      </c>
      <c r="C3" s="129">
        <f>'U19G 791'!C20</f>
        <v>13.967000000000001</v>
      </c>
      <c r="D3" s="129">
        <f>'U19G 791'!D20</f>
        <v>15.4</v>
      </c>
      <c r="F3" s="129">
        <f t="shared" si="0"/>
        <v>29.367000000000001</v>
      </c>
      <c r="G3" s="293">
        <f t="shared" si="1"/>
        <v>28</v>
      </c>
      <c r="H3" s="293" t="str">
        <f t="shared" si="2"/>
        <v/>
      </c>
    </row>
    <row r="4" spans="1:8" x14ac:dyDescent="0.2">
      <c r="A4" s="293">
        <f>'U19G 791'!A21</f>
        <v>703</v>
      </c>
      <c r="B4" s="33" t="str">
        <f>'U19G 791'!B21</f>
        <v>Alexandra Delaney</v>
      </c>
      <c r="C4" s="129">
        <f>'U19G 791'!C21</f>
        <v>14.067</v>
      </c>
      <c r="D4" s="129">
        <f>'U19G 791'!D21</f>
        <v>15</v>
      </c>
      <c r="F4" s="129">
        <f t="shared" si="0"/>
        <v>29.067</v>
      </c>
      <c r="G4" s="293">
        <f t="shared" si="1"/>
        <v>35</v>
      </c>
      <c r="H4" s="293" t="str">
        <f t="shared" si="2"/>
        <v/>
      </c>
    </row>
    <row r="5" spans="1:8" x14ac:dyDescent="0.2">
      <c r="A5" s="293">
        <f>'U19G 791'!A22</f>
        <v>704</v>
      </c>
      <c r="B5" s="33" t="str">
        <f>'U19G 791'!B22</f>
        <v>Amelia Delaney</v>
      </c>
      <c r="C5" s="129">
        <f>'U19G 791'!C22</f>
        <v>14.567</v>
      </c>
      <c r="D5" s="129">
        <f>'U19G 791'!D22</f>
        <v>14.9</v>
      </c>
      <c r="F5" s="129">
        <f t="shared" si="0"/>
        <v>29.466999999999999</v>
      </c>
      <c r="G5" s="293">
        <f t="shared" si="1"/>
        <v>26</v>
      </c>
      <c r="H5" s="293" t="str">
        <f t="shared" si="2"/>
        <v/>
      </c>
    </row>
    <row r="6" spans="1:8" x14ac:dyDescent="0.2">
      <c r="A6" s="293">
        <f>'U19G 791'!A23</f>
        <v>705</v>
      </c>
      <c r="B6" s="33" t="str">
        <f>'U19G 791'!B23</f>
        <v>Emily Delaney</v>
      </c>
      <c r="C6" s="129">
        <f>'U19G 791'!C23</f>
        <v>14.1</v>
      </c>
      <c r="D6" s="129">
        <f>'U19G 791'!D23</f>
        <v>14.8</v>
      </c>
      <c r="F6" s="129">
        <f t="shared" si="0"/>
        <v>28.9</v>
      </c>
      <c r="G6" s="293">
        <f t="shared" si="1"/>
        <v>42</v>
      </c>
      <c r="H6" s="293" t="str">
        <f t="shared" si="2"/>
        <v/>
      </c>
    </row>
    <row r="7" spans="1:8" x14ac:dyDescent="0.2">
      <c r="A7" s="293">
        <f>'U19G 791'!A24</f>
        <v>706</v>
      </c>
      <c r="B7" s="33" t="str">
        <f>'U19G 791'!B24</f>
        <v>Jessica Hill</v>
      </c>
      <c r="C7" s="129">
        <f>'U19G 791'!C24</f>
        <v>13.867000000000001</v>
      </c>
      <c r="D7" s="129">
        <f>'U19G 791'!D24</f>
        <v>15</v>
      </c>
      <c r="F7" s="129">
        <f t="shared" si="0"/>
        <v>28.867000000000001</v>
      </c>
      <c r="G7" s="293">
        <f t="shared" si="1"/>
        <v>43</v>
      </c>
      <c r="H7" s="293" t="str">
        <f t="shared" si="2"/>
        <v/>
      </c>
    </row>
    <row r="8" spans="1:8" x14ac:dyDescent="0.2">
      <c r="A8" s="293">
        <f>'U19G 791'!F19</f>
        <v>708</v>
      </c>
      <c r="B8" s="33" t="str">
        <f>'U19G 791'!G19</f>
        <v>A Barwise</v>
      </c>
      <c r="C8" s="129">
        <f>'U19G 791'!H19</f>
        <v>13.9</v>
      </c>
      <c r="D8" s="129">
        <f>'U19G 791'!I19</f>
        <v>15.5</v>
      </c>
      <c r="F8" s="129">
        <f t="shared" si="0"/>
        <v>29.4</v>
      </c>
      <c r="G8" s="293">
        <f t="shared" si="1"/>
        <v>27</v>
      </c>
      <c r="H8" s="293" t="str">
        <f t="shared" si="2"/>
        <v/>
      </c>
    </row>
    <row r="9" spans="1:8" x14ac:dyDescent="0.2">
      <c r="A9" s="293">
        <f>'U19G 791'!F20</f>
        <v>709</v>
      </c>
      <c r="B9" s="33" t="str">
        <f>'U19G 791'!G20</f>
        <v>E Nico</v>
      </c>
      <c r="C9" s="129">
        <f>'U19G 791'!H20</f>
        <v>14.034000000000001</v>
      </c>
      <c r="D9" s="129">
        <f>'U19G 791'!I20</f>
        <v>14.8</v>
      </c>
      <c r="F9" s="129">
        <f t="shared" si="0"/>
        <v>28.834000000000003</v>
      </c>
      <c r="G9" s="293">
        <f t="shared" si="1"/>
        <v>44</v>
      </c>
      <c r="H9" s="293" t="str">
        <f t="shared" si="2"/>
        <v/>
      </c>
    </row>
    <row r="10" spans="1:8" x14ac:dyDescent="0.2">
      <c r="A10" s="293">
        <f>'U19G 791'!F21</f>
        <v>710</v>
      </c>
      <c r="B10" s="33" t="str">
        <f>'U19G 791'!G21</f>
        <v>R Harte</v>
      </c>
      <c r="C10" s="129">
        <f>'U19G 791'!H21</f>
        <v>14.266999999999999</v>
      </c>
      <c r="D10" s="129">
        <f>'U19G 791'!I21</f>
        <v>14.5</v>
      </c>
      <c r="F10" s="129">
        <f t="shared" si="0"/>
        <v>28.766999999999999</v>
      </c>
      <c r="G10" s="293">
        <f t="shared" si="1"/>
        <v>47</v>
      </c>
      <c r="H10" s="293" t="str">
        <f t="shared" si="2"/>
        <v/>
      </c>
    </row>
    <row r="11" spans="1:8" x14ac:dyDescent="0.2">
      <c r="A11" s="293">
        <f>'U19G 791'!F22</f>
        <v>711</v>
      </c>
      <c r="B11" s="33">
        <f>'U19G 791'!G25</f>
        <v>0</v>
      </c>
      <c r="C11" s="129">
        <f>'U19G 791'!H22</f>
        <v>14.266999999999999</v>
      </c>
      <c r="D11" s="129">
        <f>'U19G 791'!I22</f>
        <v>15.1</v>
      </c>
      <c r="F11" s="129">
        <f t="shared" si="0"/>
        <v>29.366999999999997</v>
      </c>
      <c r="G11" s="293">
        <f t="shared" si="1"/>
        <v>29</v>
      </c>
      <c r="H11" s="293" t="str">
        <f t="shared" si="2"/>
        <v/>
      </c>
    </row>
    <row r="12" spans="1:8" x14ac:dyDescent="0.2">
      <c r="A12" s="293">
        <f>'U19G 791'!F23</f>
        <v>712</v>
      </c>
      <c r="B12" s="33" t="str">
        <f>'U19G 791'!G23</f>
        <v>I Plant</v>
      </c>
      <c r="C12" s="129">
        <f>'U19G 791'!H23</f>
        <v>14.2</v>
      </c>
      <c r="D12" s="129">
        <f>'U19G 791'!I23</f>
        <v>15.4</v>
      </c>
      <c r="F12" s="129">
        <f t="shared" si="0"/>
        <v>29.6</v>
      </c>
      <c r="G12" s="293">
        <f t="shared" si="1"/>
        <v>22</v>
      </c>
      <c r="H12" s="293" t="str">
        <f t="shared" si="2"/>
        <v/>
      </c>
    </row>
    <row r="13" spans="1:8" x14ac:dyDescent="0.2">
      <c r="A13" s="293">
        <f>'U19G 791'!F24</f>
        <v>713</v>
      </c>
      <c r="B13" s="33">
        <f>'U19G 791'!G24</f>
        <v>0</v>
      </c>
      <c r="C13" s="129">
        <f>'U19G 791'!H24</f>
        <v>0</v>
      </c>
      <c r="D13" s="129">
        <f>'U19G 791'!I24</f>
        <v>0</v>
      </c>
      <c r="F13" s="129">
        <f t="shared" si="0"/>
        <v>0</v>
      </c>
      <c r="G13" s="293">
        <f t="shared" si="1"/>
        <v>85</v>
      </c>
      <c r="H13" s="293" t="str">
        <f t="shared" si="2"/>
        <v/>
      </c>
    </row>
    <row r="14" spans="1:8" x14ac:dyDescent="0.2">
      <c r="A14" s="293">
        <f>'U19G 791'!K19</f>
        <v>715</v>
      </c>
      <c r="B14" s="33" t="str">
        <f>'U19G 791'!L19</f>
        <v>Kate Grbesa</v>
      </c>
      <c r="C14" s="129">
        <f>'U19G 791'!M19</f>
        <v>0</v>
      </c>
      <c r="D14" s="129">
        <f>'U19G 791'!N19</f>
        <v>0</v>
      </c>
      <c r="F14" s="129">
        <f t="shared" si="0"/>
        <v>0</v>
      </c>
      <c r="G14" s="293">
        <f t="shared" si="1"/>
        <v>85</v>
      </c>
      <c r="H14" s="293" t="str">
        <f t="shared" si="2"/>
        <v/>
      </c>
    </row>
    <row r="15" spans="1:8" x14ac:dyDescent="0.2">
      <c r="A15" s="293">
        <f>'U19G 791'!K20</f>
        <v>716</v>
      </c>
      <c r="B15" s="33" t="str">
        <f>'U19G 791'!L20</f>
        <v>Rivga Lee</v>
      </c>
      <c r="C15" s="129">
        <f>'U19G 791'!M20</f>
        <v>14.667</v>
      </c>
      <c r="D15" s="129">
        <f>'U19G 791'!N20</f>
        <v>15.5</v>
      </c>
      <c r="F15" s="129">
        <f t="shared" si="0"/>
        <v>30.167000000000002</v>
      </c>
      <c r="G15" s="293">
        <f t="shared" si="1"/>
        <v>8</v>
      </c>
      <c r="H15" s="293" t="str">
        <f t="shared" si="2"/>
        <v/>
      </c>
    </row>
    <row r="16" spans="1:8" x14ac:dyDescent="0.2">
      <c r="A16" s="293">
        <f>'U19G 791'!K21</f>
        <v>717</v>
      </c>
      <c r="B16" s="33" t="str">
        <f>'U19G 791'!L21</f>
        <v>Emily Hall</v>
      </c>
      <c r="C16" s="129">
        <f>'U19G 791'!M21</f>
        <v>14.5</v>
      </c>
      <c r="D16" s="129">
        <f>'U19G 791'!N21</f>
        <v>14.75</v>
      </c>
      <c r="F16" s="129">
        <f t="shared" si="0"/>
        <v>29.25</v>
      </c>
      <c r="G16" s="293">
        <f t="shared" si="1"/>
        <v>31</v>
      </c>
      <c r="H16" s="293" t="str">
        <f t="shared" si="2"/>
        <v/>
      </c>
    </row>
    <row r="17" spans="1:9" x14ac:dyDescent="0.2">
      <c r="A17" s="293">
        <f>'U19G 791'!K22</f>
        <v>718</v>
      </c>
      <c r="B17" s="33" t="str">
        <f>'U19G 791'!L22</f>
        <v>Eva Poliakova</v>
      </c>
      <c r="C17" s="129">
        <f>'U19G 791'!M22</f>
        <v>14.534000000000001</v>
      </c>
      <c r="D17" s="129">
        <f>'U19G 791'!N22</f>
        <v>14.55</v>
      </c>
      <c r="F17" s="129">
        <f t="shared" si="0"/>
        <v>29.084000000000003</v>
      </c>
      <c r="G17" s="293">
        <f t="shared" si="1"/>
        <v>34</v>
      </c>
      <c r="H17" s="293" t="str">
        <f t="shared" si="2"/>
        <v/>
      </c>
    </row>
    <row r="18" spans="1:9" x14ac:dyDescent="0.2">
      <c r="A18" s="293">
        <f>'U19G 791'!K23</f>
        <v>719</v>
      </c>
      <c r="B18" s="33" t="str">
        <f>'U19G 791'!L23</f>
        <v>Marie Giradet</v>
      </c>
      <c r="C18" s="129">
        <f>'U19G 791'!M23</f>
        <v>14.6</v>
      </c>
      <c r="D18" s="129">
        <f>'U19G 791'!N23</f>
        <v>15.1</v>
      </c>
      <c r="F18" s="129">
        <f t="shared" si="0"/>
        <v>29.7</v>
      </c>
      <c r="G18" s="293">
        <f t="shared" si="1"/>
        <v>18</v>
      </c>
      <c r="H18" s="293" t="str">
        <f t="shared" si="2"/>
        <v/>
      </c>
      <c r="I18" s="117" t="s">
        <v>601</v>
      </c>
    </row>
    <row r="19" spans="1:9" x14ac:dyDescent="0.2">
      <c r="A19" s="293">
        <f>'U19G 791'!K24</f>
        <v>720</v>
      </c>
      <c r="B19" s="33" t="str">
        <f>'U19G 791'!L24</f>
        <v>Daisy Lancaster</v>
      </c>
      <c r="C19" s="129">
        <f>'U19G 791'!M24</f>
        <v>14.967000000000001</v>
      </c>
      <c r="D19" s="129">
        <f>'U19G 791'!N24</f>
        <v>15.25</v>
      </c>
      <c r="F19" s="129">
        <f t="shared" si="0"/>
        <v>30.216999999999999</v>
      </c>
      <c r="G19" s="293">
        <f t="shared" si="1"/>
        <v>6</v>
      </c>
      <c r="H19" s="293" t="str">
        <f t="shared" si="2"/>
        <v/>
      </c>
    </row>
    <row r="20" spans="1:9" x14ac:dyDescent="0.2">
      <c r="A20" s="293">
        <f>'U19G 791'!A30</f>
        <v>722</v>
      </c>
      <c r="B20" s="33" t="str">
        <f>'U19G 791'!B30</f>
        <v>Jess Hudson</v>
      </c>
      <c r="C20" s="129">
        <f>'U19G 791'!C30</f>
        <v>13.733000000000001</v>
      </c>
      <c r="D20" s="129">
        <f>'U19G 791'!D30</f>
        <v>14.7</v>
      </c>
      <c r="F20" s="129">
        <f t="shared" si="0"/>
        <v>28.433</v>
      </c>
      <c r="G20" s="293">
        <f t="shared" si="1"/>
        <v>54</v>
      </c>
      <c r="H20" s="293" t="str">
        <f t="shared" si="2"/>
        <v/>
      </c>
    </row>
    <row r="21" spans="1:9" x14ac:dyDescent="0.2">
      <c r="A21" s="293">
        <f>'U19G 791'!A31</f>
        <v>723</v>
      </c>
      <c r="B21" s="33" t="str">
        <f>'U19G 791'!B31</f>
        <v>Izzy Hodgkinson</v>
      </c>
      <c r="C21" s="129">
        <f>'U19G 791'!C31</f>
        <v>13.634</v>
      </c>
      <c r="D21" s="129">
        <f>'U19G 791'!D31</f>
        <v>14.4</v>
      </c>
      <c r="F21" s="129">
        <f t="shared" si="0"/>
        <v>28.033999999999999</v>
      </c>
      <c r="G21" s="293">
        <f t="shared" si="1"/>
        <v>60</v>
      </c>
      <c r="H21" s="293" t="str">
        <f t="shared" si="2"/>
        <v/>
      </c>
    </row>
    <row r="22" spans="1:9" x14ac:dyDescent="0.2">
      <c r="A22" s="293">
        <f>'U19G 791'!A32</f>
        <v>724</v>
      </c>
      <c r="B22" s="33" t="str">
        <f>'U19G 791'!B32</f>
        <v>Jenni Davidson</v>
      </c>
      <c r="C22" s="129">
        <f>'U19G 791'!C32</f>
        <v>13.1</v>
      </c>
      <c r="D22" s="129">
        <f>'U19G 791'!D32</f>
        <v>0</v>
      </c>
      <c r="F22" s="129">
        <f t="shared" si="0"/>
        <v>13.1</v>
      </c>
      <c r="G22" s="293">
        <f t="shared" si="1"/>
        <v>83</v>
      </c>
      <c r="H22" s="293" t="str">
        <f t="shared" si="2"/>
        <v/>
      </c>
    </row>
    <row r="23" spans="1:9" x14ac:dyDescent="0.2">
      <c r="A23" s="293">
        <f>'U19G 791'!A33</f>
        <v>725</v>
      </c>
      <c r="B23" s="33" t="str">
        <f>'U19G 791'!B33</f>
        <v>Amelia Kowal</v>
      </c>
      <c r="C23" s="129">
        <f>'U19G 791'!C33</f>
        <v>13.867000000000001</v>
      </c>
      <c r="D23" s="129">
        <f>'U19G 791'!D33</f>
        <v>14.75</v>
      </c>
      <c r="F23" s="129">
        <f t="shared" si="0"/>
        <v>28.617000000000001</v>
      </c>
      <c r="G23" s="293">
        <f t="shared" si="1"/>
        <v>51</v>
      </c>
      <c r="H23" s="293" t="str">
        <f t="shared" si="2"/>
        <v/>
      </c>
    </row>
    <row r="24" spans="1:9" x14ac:dyDescent="0.2">
      <c r="A24" s="293">
        <f>'U19G 791'!A34</f>
        <v>726</v>
      </c>
      <c r="B24" s="33" t="str">
        <f>'U19G 791'!B34</f>
        <v>Holly Brown</v>
      </c>
      <c r="C24" s="129">
        <f>'U19G 791'!C34</f>
        <v>13.4</v>
      </c>
      <c r="D24" s="129">
        <f>'U19G 791'!D34</f>
        <v>14.45</v>
      </c>
      <c r="F24" s="129">
        <f t="shared" si="0"/>
        <v>27.85</v>
      </c>
      <c r="G24" s="293">
        <f t="shared" si="1"/>
        <v>63</v>
      </c>
      <c r="H24" s="293" t="str">
        <f t="shared" si="2"/>
        <v/>
      </c>
    </row>
    <row r="25" spans="1:9" x14ac:dyDescent="0.2">
      <c r="A25" s="293">
        <f>'U19G 791'!A35</f>
        <v>727</v>
      </c>
      <c r="B25" s="33" t="str">
        <f>'U19G 791'!B35</f>
        <v>Katie Greenwood</v>
      </c>
      <c r="C25" s="129">
        <f>'U19G 791'!C35</f>
        <v>0</v>
      </c>
      <c r="D25" s="129">
        <f>'U19G 791'!D35</f>
        <v>14.2</v>
      </c>
      <c r="F25" s="129">
        <f t="shared" si="0"/>
        <v>14.2</v>
      </c>
      <c r="G25" s="293">
        <f t="shared" si="1"/>
        <v>77</v>
      </c>
      <c r="H25" s="293" t="str">
        <f t="shared" si="2"/>
        <v/>
      </c>
    </row>
    <row r="26" spans="1:9" x14ac:dyDescent="0.2">
      <c r="A26" s="293">
        <f>'U19G 791'!F30</f>
        <v>729</v>
      </c>
      <c r="B26" s="33">
        <f>'U19G 791'!G30</f>
        <v>0</v>
      </c>
      <c r="C26" s="129">
        <f>'U19G 791'!H30</f>
        <v>0</v>
      </c>
      <c r="D26" s="129">
        <f>'U19G 791'!I30</f>
        <v>0</v>
      </c>
      <c r="F26" s="129">
        <f t="shared" ref="F26:F31" si="3">SUM(C26:D26)</f>
        <v>0</v>
      </c>
      <c r="G26" s="293">
        <f t="shared" si="1"/>
        <v>85</v>
      </c>
      <c r="H26" s="293" t="str">
        <f t="shared" ref="H26:H31" si="4">IF(G26=1,"FIRST",IF(G26=2,"SECOND",IF(G26=3,"THIRD","")))</f>
        <v/>
      </c>
    </row>
    <row r="27" spans="1:9" x14ac:dyDescent="0.2">
      <c r="A27" s="293">
        <f>'U19G 791'!F31</f>
        <v>730</v>
      </c>
      <c r="B27" s="33">
        <f>'U19G 791'!G31</f>
        <v>0</v>
      </c>
      <c r="C27" s="129">
        <f>'U19G 791'!H31</f>
        <v>0</v>
      </c>
      <c r="D27" s="129">
        <f>'U19G 791'!I31</f>
        <v>0</v>
      </c>
      <c r="F27" s="129">
        <f t="shared" si="3"/>
        <v>0</v>
      </c>
      <c r="G27" s="293">
        <f t="shared" si="1"/>
        <v>85</v>
      </c>
      <c r="H27" s="293" t="str">
        <f t="shared" si="4"/>
        <v/>
      </c>
    </row>
    <row r="28" spans="1:9" x14ac:dyDescent="0.2">
      <c r="A28" s="293">
        <f>'U19G 791'!F32</f>
        <v>731</v>
      </c>
      <c r="B28" s="33">
        <f>'U19G 791'!G32</f>
        <v>0</v>
      </c>
      <c r="C28" s="129">
        <f>'U19G 791'!H32</f>
        <v>0</v>
      </c>
      <c r="D28" s="129">
        <f>'U19G 791'!I32</f>
        <v>0</v>
      </c>
      <c r="F28" s="129">
        <f t="shared" si="3"/>
        <v>0</v>
      </c>
      <c r="G28" s="293">
        <f t="shared" si="1"/>
        <v>85</v>
      </c>
      <c r="H28" s="293" t="str">
        <f t="shared" si="4"/>
        <v/>
      </c>
    </row>
    <row r="29" spans="1:9" x14ac:dyDescent="0.2">
      <c r="A29" s="293">
        <f>'U19G 791'!F33</f>
        <v>732</v>
      </c>
      <c r="B29" s="33">
        <f>'U19G 791'!G33</f>
        <v>0</v>
      </c>
      <c r="C29" s="129">
        <f>'U19G 791'!H33</f>
        <v>0</v>
      </c>
      <c r="D29" s="129">
        <f>'U19G 791'!I33</f>
        <v>0</v>
      </c>
      <c r="F29" s="129">
        <f t="shared" si="3"/>
        <v>0</v>
      </c>
      <c r="G29" s="293">
        <f t="shared" si="1"/>
        <v>85</v>
      </c>
      <c r="H29" s="293" t="str">
        <f t="shared" si="4"/>
        <v/>
      </c>
    </row>
    <row r="30" spans="1:9" x14ac:dyDescent="0.2">
      <c r="A30" s="293">
        <f>'U19G 791'!F34</f>
        <v>733</v>
      </c>
      <c r="B30" s="33">
        <f>'U19G 791'!G34</f>
        <v>0</v>
      </c>
      <c r="C30" s="129">
        <f>'U19G 791'!H34</f>
        <v>0</v>
      </c>
      <c r="D30" s="129">
        <f>'U19G 791'!I34</f>
        <v>0</v>
      </c>
      <c r="F30" s="129">
        <f t="shared" si="3"/>
        <v>0</v>
      </c>
      <c r="G30" s="293">
        <f t="shared" si="1"/>
        <v>85</v>
      </c>
      <c r="H30" s="293" t="str">
        <f t="shared" si="4"/>
        <v/>
      </c>
    </row>
    <row r="31" spans="1:9" x14ac:dyDescent="0.2">
      <c r="A31" s="293">
        <f>'U19G 791'!F35</f>
        <v>734</v>
      </c>
      <c r="B31" s="33">
        <f>'U19G 791'!G35</f>
        <v>0</v>
      </c>
      <c r="C31" s="129">
        <f>'U19G 791'!H35</f>
        <v>0</v>
      </c>
      <c r="D31" s="129">
        <f>'U19G 791'!I35</f>
        <v>0</v>
      </c>
      <c r="F31" s="129">
        <f t="shared" si="3"/>
        <v>0</v>
      </c>
      <c r="G31" s="293">
        <f t="shared" si="1"/>
        <v>85</v>
      </c>
      <c r="H31" s="293" t="str">
        <f t="shared" si="4"/>
        <v/>
      </c>
    </row>
    <row r="32" spans="1:9" x14ac:dyDescent="0.2">
      <c r="A32" s="293">
        <f>'U19G 791'!K30</f>
        <v>736</v>
      </c>
      <c r="B32" s="33" t="str">
        <f>'U19G 791'!L30</f>
        <v>Emily Purcell</v>
      </c>
      <c r="C32" s="129">
        <f>'U19G 791'!M30</f>
        <v>13</v>
      </c>
      <c r="D32" s="129">
        <f>'U19G 791'!N30</f>
        <v>15.4</v>
      </c>
      <c r="F32" s="129">
        <f t="shared" ref="F32:F63" si="5">SUM(C32:D32)</f>
        <v>28.4</v>
      </c>
      <c r="G32" s="293">
        <f t="shared" si="1"/>
        <v>55</v>
      </c>
      <c r="H32" s="293" t="str">
        <f t="shared" ref="H32:H63" si="6">IF(G32=1,"FIRST",IF(G32=2,"SECOND",IF(G32=3,"THIRD","")))</f>
        <v/>
      </c>
    </row>
    <row r="33" spans="1:8" x14ac:dyDescent="0.2">
      <c r="A33" s="293">
        <f>'U19G 791'!K31</f>
        <v>737</v>
      </c>
      <c r="B33" s="33" t="str">
        <f>'U19G 791'!L31</f>
        <v>Eleanor Anglesea</v>
      </c>
      <c r="C33" s="129">
        <f>'U19G 791'!M31</f>
        <v>13.667</v>
      </c>
      <c r="D33" s="129">
        <f>'U19G 791'!N31</f>
        <v>14.95</v>
      </c>
      <c r="F33" s="129">
        <f t="shared" si="5"/>
        <v>28.616999999999997</v>
      </c>
      <c r="G33" s="293">
        <f t="shared" si="1"/>
        <v>52</v>
      </c>
      <c r="H33" s="293" t="str">
        <f t="shared" si="6"/>
        <v/>
      </c>
    </row>
    <row r="34" spans="1:8" x14ac:dyDescent="0.2">
      <c r="A34" s="293">
        <f>'U19G 791'!K32</f>
        <v>738</v>
      </c>
      <c r="B34" s="33" t="str">
        <f>'U19G 791'!L32</f>
        <v>Amy Duckworth</v>
      </c>
      <c r="C34" s="129">
        <f>'U19G 791'!M32</f>
        <v>13.834</v>
      </c>
      <c r="D34" s="129">
        <f>'U19G 791'!N32</f>
        <v>15</v>
      </c>
      <c r="F34" s="129">
        <f t="shared" si="5"/>
        <v>28.834</v>
      </c>
      <c r="G34" s="293">
        <f t="shared" ref="G34:G65" si="7">RANK(F34,F$2:F$163)</f>
        <v>45</v>
      </c>
      <c r="H34" s="293" t="str">
        <f t="shared" si="6"/>
        <v/>
      </c>
    </row>
    <row r="35" spans="1:8" x14ac:dyDescent="0.2">
      <c r="A35" s="293">
        <f>'U19G 791'!K33</f>
        <v>739</v>
      </c>
      <c r="B35" s="33" t="str">
        <f>'U19G 791'!L33</f>
        <v>Katie Coleman</v>
      </c>
      <c r="C35" s="129">
        <f>'U19G 791'!M33</f>
        <v>13.933999999999999</v>
      </c>
      <c r="D35" s="129">
        <f>'U19G 791'!N33</f>
        <v>15.1</v>
      </c>
      <c r="F35" s="129">
        <f t="shared" si="5"/>
        <v>29.033999999999999</v>
      </c>
      <c r="G35" s="293">
        <f t="shared" si="7"/>
        <v>38</v>
      </c>
      <c r="H35" s="293" t="str">
        <f t="shared" si="6"/>
        <v/>
      </c>
    </row>
    <row r="36" spans="1:8" x14ac:dyDescent="0.2">
      <c r="A36" s="293">
        <f>'U19G 791'!K34</f>
        <v>740</v>
      </c>
      <c r="B36" s="33" t="str">
        <f>'U19G 791'!L34</f>
        <v>Sophie Coyne</v>
      </c>
      <c r="C36" s="129">
        <f>'U19G 791'!M34</f>
        <v>13.266999999999999</v>
      </c>
      <c r="D36" s="129">
        <f>'U19G 791'!N34</f>
        <v>14.7</v>
      </c>
      <c r="F36" s="129">
        <f t="shared" si="5"/>
        <v>27.966999999999999</v>
      </c>
      <c r="G36" s="293">
        <f t="shared" si="7"/>
        <v>61</v>
      </c>
      <c r="H36" s="293" t="str">
        <f t="shared" si="6"/>
        <v/>
      </c>
    </row>
    <row r="37" spans="1:8" x14ac:dyDescent="0.2">
      <c r="A37" s="293">
        <f>'U19G 791'!K35</f>
        <v>741</v>
      </c>
      <c r="B37" s="33">
        <f>'U19G 791'!L35</f>
        <v>0</v>
      </c>
      <c r="C37" s="129">
        <f>'U19G 791'!M35</f>
        <v>0</v>
      </c>
      <c r="D37" s="129">
        <f>'U19G 791'!N35</f>
        <v>0</v>
      </c>
      <c r="F37" s="129">
        <f t="shared" si="5"/>
        <v>0</v>
      </c>
      <c r="G37" s="293">
        <f t="shared" si="7"/>
        <v>85</v>
      </c>
      <c r="H37" s="293" t="str">
        <f t="shared" si="6"/>
        <v/>
      </c>
    </row>
    <row r="38" spans="1:8" x14ac:dyDescent="0.2">
      <c r="A38" s="293">
        <f>'U19G 791'!A41</f>
        <v>743</v>
      </c>
      <c r="B38" s="33">
        <f>'U19G 791'!B41</f>
        <v>0</v>
      </c>
      <c r="C38" s="129">
        <f>'U19G 791'!C41</f>
        <v>0</v>
      </c>
      <c r="D38" s="129">
        <f>'U19G 791'!D41</f>
        <v>0</v>
      </c>
      <c r="F38" s="129">
        <f t="shared" si="5"/>
        <v>0</v>
      </c>
      <c r="G38" s="293">
        <f t="shared" si="7"/>
        <v>85</v>
      </c>
      <c r="H38" s="293" t="str">
        <f t="shared" si="6"/>
        <v/>
      </c>
    </row>
    <row r="39" spans="1:8" x14ac:dyDescent="0.2">
      <c r="A39" s="293">
        <f>'U19G 791'!A42</f>
        <v>744</v>
      </c>
      <c r="B39" s="33">
        <f>'U19G 791'!B42</f>
        <v>0</v>
      </c>
      <c r="C39" s="129">
        <f>'U19G 791'!C42</f>
        <v>0</v>
      </c>
      <c r="D39" s="129">
        <f>'U19G 791'!D42</f>
        <v>0</v>
      </c>
      <c r="F39" s="129">
        <f t="shared" si="5"/>
        <v>0</v>
      </c>
      <c r="G39" s="293">
        <f t="shared" si="7"/>
        <v>85</v>
      </c>
      <c r="H39" s="293" t="str">
        <f t="shared" si="6"/>
        <v/>
      </c>
    </row>
    <row r="40" spans="1:8" x14ac:dyDescent="0.2">
      <c r="A40" s="293">
        <f>'U19G 791'!A43</f>
        <v>745</v>
      </c>
      <c r="B40" s="33">
        <f>'U19G 791'!B43</f>
        <v>0</v>
      </c>
      <c r="C40" s="129">
        <f>'U19G 791'!C43</f>
        <v>0</v>
      </c>
      <c r="D40" s="129">
        <f>'U19G 791'!D43</f>
        <v>0</v>
      </c>
      <c r="F40" s="129">
        <f t="shared" si="5"/>
        <v>0</v>
      </c>
      <c r="G40" s="293">
        <f t="shared" si="7"/>
        <v>85</v>
      </c>
      <c r="H40" s="293" t="str">
        <f t="shared" si="6"/>
        <v/>
      </c>
    </row>
    <row r="41" spans="1:8" x14ac:dyDescent="0.2">
      <c r="A41" s="293">
        <f>'U19G 791'!A44</f>
        <v>746</v>
      </c>
      <c r="B41" s="33">
        <f>'U19G 791'!B44</f>
        <v>0</v>
      </c>
      <c r="C41" s="129">
        <f>'U19G 791'!C44</f>
        <v>0</v>
      </c>
      <c r="D41" s="129">
        <f>'U19G 791'!D44</f>
        <v>0</v>
      </c>
      <c r="F41" s="129">
        <f t="shared" si="5"/>
        <v>0</v>
      </c>
      <c r="G41" s="293">
        <f t="shared" si="7"/>
        <v>85</v>
      </c>
      <c r="H41" s="293" t="str">
        <f t="shared" si="6"/>
        <v/>
      </c>
    </row>
    <row r="42" spans="1:8" x14ac:dyDescent="0.2">
      <c r="A42" s="293">
        <f>'U19G 791'!A45</f>
        <v>747</v>
      </c>
      <c r="B42" s="33">
        <f>'U19G 791'!B45</f>
        <v>0</v>
      </c>
      <c r="C42" s="129">
        <f>'U19G 791'!C45</f>
        <v>0</v>
      </c>
      <c r="D42" s="129">
        <f>'U19G 791'!D45</f>
        <v>0</v>
      </c>
      <c r="F42" s="129">
        <f t="shared" si="5"/>
        <v>0</v>
      </c>
      <c r="G42" s="293">
        <f t="shared" si="7"/>
        <v>85</v>
      </c>
      <c r="H42" s="293" t="str">
        <f t="shared" si="6"/>
        <v/>
      </c>
    </row>
    <row r="43" spans="1:8" x14ac:dyDescent="0.2">
      <c r="A43" s="293">
        <f>'U19G 791'!A46</f>
        <v>748</v>
      </c>
      <c r="B43" s="33">
        <f>'U19G 791'!B46</f>
        <v>0</v>
      </c>
      <c r="C43" s="129">
        <f>'U19G 791'!C46</f>
        <v>0</v>
      </c>
      <c r="D43" s="129">
        <f>'U19G 791'!D46</f>
        <v>0</v>
      </c>
      <c r="F43" s="129">
        <f t="shared" si="5"/>
        <v>0</v>
      </c>
      <c r="G43" s="293">
        <f t="shared" si="7"/>
        <v>85</v>
      </c>
      <c r="H43" s="293" t="str">
        <f t="shared" si="6"/>
        <v/>
      </c>
    </row>
    <row r="44" spans="1:8" x14ac:dyDescent="0.2">
      <c r="A44" s="293">
        <f>'U19G 791'!F41</f>
        <v>750</v>
      </c>
      <c r="B44" s="33" t="str">
        <f>'U19G 791'!G41</f>
        <v>Milly Metcalfe</v>
      </c>
      <c r="C44" s="129">
        <f>'U19G 791'!H41</f>
        <v>13.8</v>
      </c>
      <c r="D44" s="129">
        <f>'U19G 791'!I41</f>
        <v>15.2</v>
      </c>
      <c r="F44" s="129">
        <f t="shared" si="5"/>
        <v>29</v>
      </c>
      <c r="G44" s="293">
        <f t="shared" si="7"/>
        <v>39</v>
      </c>
      <c r="H44" s="293" t="str">
        <f t="shared" si="6"/>
        <v/>
      </c>
    </row>
    <row r="45" spans="1:8" x14ac:dyDescent="0.2">
      <c r="A45" s="293">
        <f>'U19G 791'!F42</f>
        <v>751</v>
      </c>
      <c r="B45" s="33" t="str">
        <f>'U19G 791'!G42</f>
        <v>Evie Baker</v>
      </c>
      <c r="C45" s="129">
        <f>'U19G 791'!H42</f>
        <v>12.5</v>
      </c>
      <c r="D45" s="129">
        <f>'U19G 791'!I42</f>
        <v>0</v>
      </c>
      <c r="F45" s="129">
        <f t="shared" si="5"/>
        <v>12.5</v>
      </c>
      <c r="G45" s="293">
        <f t="shared" si="7"/>
        <v>84</v>
      </c>
      <c r="H45" s="293" t="str">
        <f t="shared" si="6"/>
        <v/>
      </c>
    </row>
    <row r="46" spans="1:8" x14ac:dyDescent="0.2">
      <c r="A46" s="293">
        <f>'U19G 791'!F43</f>
        <v>752</v>
      </c>
      <c r="B46" s="33" t="str">
        <f>'U19G 791'!G43</f>
        <v>Amelia Penfold</v>
      </c>
      <c r="C46" s="129">
        <f>'U19G 791'!H43</f>
        <v>13.6</v>
      </c>
      <c r="D46" s="129">
        <f>'U19G 791'!I43</f>
        <v>14.8</v>
      </c>
      <c r="F46" s="129">
        <f t="shared" si="5"/>
        <v>28.4</v>
      </c>
      <c r="G46" s="293">
        <f t="shared" si="7"/>
        <v>55</v>
      </c>
      <c r="H46" s="293" t="str">
        <f t="shared" si="6"/>
        <v/>
      </c>
    </row>
    <row r="47" spans="1:8" x14ac:dyDescent="0.2">
      <c r="A47" s="293">
        <f>'U19G 791'!F44</f>
        <v>753</v>
      </c>
      <c r="B47" s="33" t="str">
        <f>'U19G 791'!G44</f>
        <v>Maya Raja</v>
      </c>
      <c r="C47" s="129">
        <f>'U19G 791'!H44</f>
        <v>13.734</v>
      </c>
      <c r="D47" s="129">
        <f>'U19G 791'!I44</f>
        <v>15</v>
      </c>
      <c r="F47" s="129">
        <f t="shared" si="5"/>
        <v>28.734000000000002</v>
      </c>
      <c r="G47" s="293">
        <f t="shared" si="7"/>
        <v>48</v>
      </c>
      <c r="H47" s="293" t="str">
        <f t="shared" si="6"/>
        <v/>
      </c>
    </row>
    <row r="48" spans="1:8" x14ac:dyDescent="0.2">
      <c r="A48" s="293">
        <f>'U19G 791'!F45</f>
        <v>754</v>
      </c>
      <c r="B48" s="33" t="str">
        <f>'U19G 791'!G45</f>
        <v>Eden Simmons</v>
      </c>
      <c r="C48" s="129">
        <f>'U19G 791'!H45</f>
        <v>13.2</v>
      </c>
      <c r="D48" s="129">
        <f>'U19G 791'!I45</f>
        <v>0</v>
      </c>
      <c r="F48" s="129">
        <f t="shared" si="5"/>
        <v>13.2</v>
      </c>
      <c r="G48" s="293">
        <f t="shared" si="7"/>
        <v>82</v>
      </c>
      <c r="H48" s="293" t="str">
        <f t="shared" si="6"/>
        <v/>
      </c>
    </row>
    <row r="49" spans="1:9" x14ac:dyDescent="0.2">
      <c r="A49" s="293">
        <f>'U19G 791'!F46</f>
        <v>755</v>
      </c>
      <c r="B49" s="33" t="str">
        <f>'U19G 791'!G46</f>
        <v>Savannah Simmons</v>
      </c>
      <c r="C49" s="129">
        <f>'U19G 791'!H46</f>
        <v>0</v>
      </c>
      <c r="D49" s="129">
        <f>'U19G 791'!I46</f>
        <v>15.3</v>
      </c>
      <c r="F49" s="129">
        <f t="shared" si="5"/>
        <v>15.3</v>
      </c>
      <c r="G49" s="293">
        <f t="shared" si="7"/>
        <v>70</v>
      </c>
      <c r="H49" s="293" t="str">
        <f t="shared" si="6"/>
        <v/>
      </c>
    </row>
    <row r="50" spans="1:9" x14ac:dyDescent="0.2">
      <c r="A50" s="293">
        <f>'U19G 791'!K41</f>
        <v>757</v>
      </c>
      <c r="B50" s="33" t="str">
        <f>'U19G 791'!L41</f>
        <v>Ellen Pontin (vault Only)</v>
      </c>
      <c r="C50" s="129">
        <f>'U19G 791'!M41</f>
        <v>0</v>
      </c>
      <c r="D50" s="129">
        <f>'U19G 791'!N41</f>
        <v>15.3</v>
      </c>
      <c r="F50" s="129">
        <f t="shared" si="5"/>
        <v>15.3</v>
      </c>
      <c r="G50" s="293">
        <f t="shared" si="7"/>
        <v>70</v>
      </c>
      <c r="H50" s="293" t="str">
        <f t="shared" si="6"/>
        <v/>
      </c>
    </row>
    <row r="51" spans="1:9" x14ac:dyDescent="0.2">
      <c r="A51" s="293">
        <f>'U19G 791'!K42</f>
        <v>758</v>
      </c>
      <c r="B51" s="33" t="str">
        <f>'U19G 791'!L42</f>
        <v>Emilie Buchanan (floor Only)</v>
      </c>
      <c r="C51" s="129">
        <f>'U19G 791'!M42</f>
        <v>14.867000000000001</v>
      </c>
      <c r="D51" s="129">
        <f>'U19G 791'!N42</f>
        <v>0</v>
      </c>
      <c r="F51" s="129">
        <f t="shared" si="5"/>
        <v>14.867000000000001</v>
      </c>
      <c r="G51" s="293">
        <f t="shared" si="7"/>
        <v>73</v>
      </c>
      <c r="H51" s="293" t="str">
        <f t="shared" si="6"/>
        <v/>
      </c>
    </row>
    <row r="52" spans="1:9" x14ac:dyDescent="0.2">
      <c r="A52" s="293">
        <f>'U19G 791'!K43</f>
        <v>759</v>
      </c>
      <c r="B52" s="33" t="str">
        <f>'U19G 791'!L43</f>
        <v>Liberty Smith</v>
      </c>
      <c r="C52" s="129">
        <f>'U19G 791'!M43</f>
        <v>14.7</v>
      </c>
      <c r="D52" s="129">
        <f>'U19G 791'!N43</f>
        <v>15.15</v>
      </c>
      <c r="F52" s="129">
        <f t="shared" si="5"/>
        <v>29.85</v>
      </c>
      <c r="G52" s="293">
        <f t="shared" si="7"/>
        <v>14</v>
      </c>
      <c r="H52" s="293" t="str">
        <f t="shared" si="6"/>
        <v/>
      </c>
    </row>
    <row r="53" spans="1:9" x14ac:dyDescent="0.2">
      <c r="A53" s="293">
        <f>'U19G 791'!K44</f>
        <v>760</v>
      </c>
      <c r="B53" s="33" t="str">
        <f>'U19G 791'!L44</f>
        <v>Emily Travers</v>
      </c>
      <c r="C53" s="129">
        <f>'U19G 791'!M44</f>
        <v>14.867000000000001</v>
      </c>
      <c r="D53" s="129">
        <f>'U19G 791'!N44</f>
        <v>15.2</v>
      </c>
      <c r="F53" s="129">
        <f t="shared" si="5"/>
        <v>30.067</v>
      </c>
      <c r="G53" s="293">
        <f t="shared" si="7"/>
        <v>9</v>
      </c>
      <c r="H53" s="293" t="str">
        <f t="shared" si="6"/>
        <v/>
      </c>
    </row>
    <row r="54" spans="1:9" x14ac:dyDescent="0.2">
      <c r="A54" s="293">
        <f>'U19G 791'!K45</f>
        <v>761</v>
      </c>
      <c r="B54" s="33" t="str">
        <f>'U19G 791'!L45</f>
        <v>Carrie Price</v>
      </c>
      <c r="C54" s="129">
        <f>'U19G 791'!M45</f>
        <v>15.134</v>
      </c>
      <c r="D54" s="129">
        <f>'U19G 791'!N45</f>
        <v>15.3</v>
      </c>
      <c r="F54" s="129">
        <f t="shared" si="5"/>
        <v>30.434000000000001</v>
      </c>
      <c r="G54" s="293">
        <f t="shared" si="7"/>
        <v>2</v>
      </c>
      <c r="H54" s="293" t="str">
        <f t="shared" si="6"/>
        <v>SECOND</v>
      </c>
    </row>
    <row r="55" spans="1:9" x14ac:dyDescent="0.2">
      <c r="A55" s="293">
        <f>'U19G 791'!K46</f>
        <v>762</v>
      </c>
      <c r="B55" s="33" t="str">
        <f>'U19G 791'!L46</f>
        <v>Leonie Meyer</v>
      </c>
      <c r="C55" s="129">
        <f>'U19G 791'!M46</f>
        <v>15.067</v>
      </c>
      <c r="D55" s="129">
        <f>'U19G 791'!N46</f>
        <v>15.6</v>
      </c>
      <c r="F55" s="129">
        <f t="shared" si="5"/>
        <v>30.667000000000002</v>
      </c>
      <c r="G55" s="293">
        <f t="shared" si="7"/>
        <v>1</v>
      </c>
      <c r="H55" s="293" t="str">
        <f t="shared" si="6"/>
        <v>FIRST</v>
      </c>
      <c r="I55" s="117" t="s">
        <v>70</v>
      </c>
    </row>
    <row r="56" spans="1:9" x14ac:dyDescent="0.2">
      <c r="A56" s="293">
        <f>'U19G 791'!A52</f>
        <v>764</v>
      </c>
      <c r="B56" s="33" t="str">
        <f>'U19G 791'!B52</f>
        <v>Amelia Lucas</v>
      </c>
      <c r="C56" s="129">
        <f>'U19G 791'!C52</f>
        <v>14.6</v>
      </c>
      <c r="D56" s="129">
        <f>'U19G 791'!D52</f>
        <v>0</v>
      </c>
      <c r="F56" s="129">
        <f t="shared" si="5"/>
        <v>14.6</v>
      </c>
      <c r="G56" s="293">
        <f t="shared" si="7"/>
        <v>76</v>
      </c>
      <c r="H56" s="293" t="str">
        <f t="shared" si="6"/>
        <v/>
      </c>
    </row>
    <row r="57" spans="1:9" x14ac:dyDescent="0.2">
      <c r="A57" s="293">
        <f>'U19G 791'!A53</f>
        <v>765</v>
      </c>
      <c r="B57" s="33" t="str">
        <f>'U19G 791'!B53</f>
        <v>Stefanie Ham</v>
      </c>
      <c r="C57" s="129">
        <f>'U19G 791'!C53</f>
        <v>13.766999999999999</v>
      </c>
      <c r="D57" s="129">
        <f>'U19G 791'!D53</f>
        <v>14.9</v>
      </c>
      <c r="F57" s="129">
        <f t="shared" si="5"/>
        <v>28.667000000000002</v>
      </c>
      <c r="G57" s="293">
        <f t="shared" si="7"/>
        <v>49</v>
      </c>
      <c r="H57" s="293" t="str">
        <f t="shared" si="6"/>
        <v/>
      </c>
    </row>
    <row r="58" spans="1:9" x14ac:dyDescent="0.2">
      <c r="A58" s="293">
        <f>'U19G 791'!A54</f>
        <v>766</v>
      </c>
      <c r="B58" s="33" t="str">
        <f>'U19G 791'!B54</f>
        <v>Freya Beswick</v>
      </c>
      <c r="C58" s="129">
        <f>'U19G 791'!C54</f>
        <v>14.5</v>
      </c>
      <c r="D58" s="129">
        <f>'U19G 791'!D54</f>
        <v>15</v>
      </c>
      <c r="F58" s="129">
        <f t="shared" si="5"/>
        <v>29.5</v>
      </c>
      <c r="G58" s="293">
        <f t="shared" si="7"/>
        <v>24</v>
      </c>
      <c r="H58" s="293" t="str">
        <f t="shared" si="6"/>
        <v/>
      </c>
    </row>
    <row r="59" spans="1:9" x14ac:dyDescent="0.2">
      <c r="A59" s="293">
        <f>'U19G 791'!A55</f>
        <v>767</v>
      </c>
      <c r="B59" s="33" t="str">
        <f>'U19G 791'!B55</f>
        <v>Chloe Cox</v>
      </c>
      <c r="C59" s="129">
        <f>'U19G 791'!C55</f>
        <v>14.7</v>
      </c>
      <c r="D59" s="129">
        <f>'U19G 791'!D55</f>
        <v>15</v>
      </c>
      <c r="F59" s="129">
        <f t="shared" si="5"/>
        <v>29.7</v>
      </c>
      <c r="G59" s="293">
        <f t="shared" si="7"/>
        <v>18</v>
      </c>
      <c r="H59" s="293" t="str">
        <f t="shared" si="6"/>
        <v/>
      </c>
    </row>
    <row r="60" spans="1:9" x14ac:dyDescent="0.2">
      <c r="A60" s="293">
        <f>'U19G 791'!A56</f>
        <v>768</v>
      </c>
      <c r="B60" s="33" t="str">
        <f>'U19G 791'!B56</f>
        <v>Abbie Endean</v>
      </c>
      <c r="C60" s="129">
        <f>'U19G 791'!C56</f>
        <v>14.6</v>
      </c>
      <c r="D60" s="129">
        <f>'U19G 791'!D56</f>
        <v>15.1</v>
      </c>
      <c r="F60" s="129">
        <f t="shared" si="5"/>
        <v>29.7</v>
      </c>
      <c r="G60" s="293">
        <f t="shared" si="7"/>
        <v>18</v>
      </c>
      <c r="H60" s="293" t="str">
        <f t="shared" si="6"/>
        <v/>
      </c>
    </row>
    <row r="61" spans="1:9" x14ac:dyDescent="0.2">
      <c r="A61" s="293">
        <f>'U19G 791'!A57</f>
        <v>769</v>
      </c>
      <c r="B61" s="33" t="str">
        <f>'U19G 791'!B57</f>
        <v>Alana Towle</v>
      </c>
      <c r="C61" s="129">
        <f>'U19G 791'!C57</f>
        <v>0</v>
      </c>
      <c r="D61" s="129">
        <f>'U19G 791'!D57</f>
        <v>15.2</v>
      </c>
      <c r="F61" s="129">
        <f t="shared" si="5"/>
        <v>15.2</v>
      </c>
      <c r="G61" s="293">
        <f t="shared" si="7"/>
        <v>72</v>
      </c>
      <c r="H61" s="293" t="str">
        <f t="shared" si="6"/>
        <v/>
      </c>
    </row>
    <row r="62" spans="1:9" x14ac:dyDescent="0.2">
      <c r="A62" s="293">
        <f>'U19G 791'!F52</f>
        <v>771</v>
      </c>
      <c r="B62" s="33" t="str">
        <f>'U19G 791'!G52</f>
        <v>Jessica Hester</v>
      </c>
      <c r="C62" s="129">
        <f>'U19G 791'!H52</f>
        <v>0</v>
      </c>
      <c r="D62" s="129">
        <f>'U19G 791'!I52</f>
        <v>15.4</v>
      </c>
      <c r="F62" s="129">
        <f t="shared" si="5"/>
        <v>15.4</v>
      </c>
      <c r="G62" s="293">
        <f t="shared" si="7"/>
        <v>69</v>
      </c>
      <c r="H62" s="293" t="str">
        <f t="shared" si="6"/>
        <v/>
      </c>
    </row>
    <row r="63" spans="1:9" x14ac:dyDescent="0.2">
      <c r="A63" s="293">
        <f>'U19G 791'!F53</f>
        <v>772</v>
      </c>
      <c r="B63" s="33" t="str">
        <f>'U19G 791'!G53</f>
        <v>Olivia Lloyd</v>
      </c>
      <c r="C63" s="129">
        <f>'U19G 791'!H53</f>
        <v>13.066700000000001</v>
      </c>
      <c r="D63" s="129">
        <f>'U19G 791'!I53</f>
        <v>14.7</v>
      </c>
      <c r="F63" s="129">
        <f t="shared" si="5"/>
        <v>27.7667</v>
      </c>
      <c r="G63" s="293">
        <f t="shared" si="7"/>
        <v>65</v>
      </c>
      <c r="H63" s="293" t="str">
        <f t="shared" si="6"/>
        <v/>
      </c>
    </row>
    <row r="64" spans="1:9" x14ac:dyDescent="0.2">
      <c r="A64" s="293">
        <f>'U19G 791'!F54</f>
        <v>773</v>
      </c>
      <c r="B64" s="33" t="str">
        <f>'U19G 791'!G54</f>
        <v>Aeryn Deandrade</v>
      </c>
      <c r="C64" s="129">
        <f>'U19G 791'!H54</f>
        <v>13.634</v>
      </c>
      <c r="D64" s="129">
        <f>'U19G 791'!I54</f>
        <v>14.65</v>
      </c>
      <c r="F64" s="129">
        <f t="shared" ref="F64:F85" si="8">SUM(C64:D64)</f>
        <v>28.283999999999999</v>
      </c>
      <c r="G64" s="293">
        <f t="shared" si="7"/>
        <v>57</v>
      </c>
      <c r="H64" s="293" t="str">
        <f t="shared" ref="H64:H95" si="9">IF(G64=1,"FIRST",IF(G64=2,"SECOND",IF(G64=3,"THIRD","")))</f>
        <v/>
      </c>
    </row>
    <row r="65" spans="1:9" x14ac:dyDescent="0.2">
      <c r="A65" s="293">
        <f>'U19G 791'!F55</f>
        <v>774</v>
      </c>
      <c r="B65" s="33" t="str">
        <f>'U19G 791'!G55</f>
        <v>Sophia Curley</v>
      </c>
      <c r="C65" s="129">
        <f>'U19G 791'!H55</f>
        <v>12.634</v>
      </c>
      <c r="D65" s="129">
        <f>'U19G 791'!I55</f>
        <v>15.5</v>
      </c>
      <c r="F65" s="129">
        <f t="shared" si="8"/>
        <v>28.134</v>
      </c>
      <c r="G65" s="293">
        <f t="shared" si="7"/>
        <v>58</v>
      </c>
      <c r="H65" s="293" t="str">
        <f t="shared" si="9"/>
        <v/>
      </c>
    </row>
    <row r="66" spans="1:9" x14ac:dyDescent="0.2">
      <c r="A66" s="293">
        <f>'U19G 791'!F56</f>
        <v>775</v>
      </c>
      <c r="B66" s="33" t="str">
        <f>'U19G 791'!G56</f>
        <v>Annais Kamanga</v>
      </c>
      <c r="C66" s="129">
        <f>'U19G 791'!H56</f>
        <v>14.367000000000001</v>
      </c>
      <c r="D66" s="129">
        <f>'U19G 791'!I56</f>
        <v>15.4</v>
      </c>
      <c r="F66" s="129">
        <f t="shared" si="8"/>
        <v>29.767000000000003</v>
      </c>
      <c r="G66" s="293">
        <f t="shared" ref="G66:G97" si="10">RANK(F66,F$2:F$163)</f>
        <v>16</v>
      </c>
      <c r="H66" s="293" t="str">
        <f t="shared" si="9"/>
        <v/>
      </c>
    </row>
    <row r="67" spans="1:9" x14ac:dyDescent="0.2">
      <c r="A67" s="293">
        <f>'U19G 791'!F57</f>
        <v>776</v>
      </c>
      <c r="B67" s="33" t="str">
        <f>'U19G 791'!G57</f>
        <v>Jea Maracha</v>
      </c>
      <c r="C67" s="129">
        <f>'U19G 791'!H57</f>
        <v>14.067</v>
      </c>
      <c r="D67" s="129">
        <f>'U19G 791'!I57</f>
        <v>0</v>
      </c>
      <c r="F67" s="129">
        <f t="shared" si="8"/>
        <v>14.067</v>
      </c>
      <c r="G67" s="293">
        <f t="shared" si="10"/>
        <v>80</v>
      </c>
      <c r="H67" s="293" t="str">
        <f t="shared" si="9"/>
        <v/>
      </c>
    </row>
    <row r="68" spans="1:9" x14ac:dyDescent="0.2">
      <c r="A68" s="293">
        <f>'U19G 791'!K52</f>
        <v>778</v>
      </c>
      <c r="B68" s="33" t="str">
        <f>'U19G 791'!L52</f>
        <v>Sophie Golding</v>
      </c>
      <c r="C68" s="129">
        <f>'U19G 791'!M52</f>
        <v>14.167</v>
      </c>
      <c r="D68" s="129">
        <f>'U19G 791'!N52</f>
        <v>15.05</v>
      </c>
      <c r="F68" s="129">
        <f t="shared" si="8"/>
        <v>29.216999999999999</v>
      </c>
      <c r="G68" s="293">
        <f t="shared" si="10"/>
        <v>33</v>
      </c>
      <c r="H68" s="293" t="str">
        <f t="shared" si="9"/>
        <v/>
      </c>
    </row>
    <row r="69" spans="1:9" x14ac:dyDescent="0.2">
      <c r="A69" s="293">
        <f>'U19G 791'!K53</f>
        <v>779</v>
      </c>
      <c r="B69" s="33" t="str">
        <f>'U19G 791'!L53</f>
        <v>Saffron Smith</v>
      </c>
      <c r="C69" s="129">
        <f>'U19G 791'!M53</f>
        <v>14.734</v>
      </c>
      <c r="D69" s="129">
        <f>'U19G 791'!N53</f>
        <v>15.3</v>
      </c>
      <c r="F69" s="129">
        <f t="shared" si="8"/>
        <v>30.033999999999999</v>
      </c>
      <c r="G69" s="293">
        <f t="shared" si="10"/>
        <v>11</v>
      </c>
      <c r="H69" s="293" t="str">
        <f t="shared" si="9"/>
        <v/>
      </c>
    </row>
    <row r="70" spans="1:9" x14ac:dyDescent="0.2">
      <c r="A70" s="293">
        <f>'U19G 791'!K54</f>
        <v>780</v>
      </c>
      <c r="B70" s="33" t="str">
        <f>'U19G 791'!L54</f>
        <v>Lucie Thouvenin</v>
      </c>
      <c r="C70" s="129">
        <f>'U19G 791'!M54</f>
        <v>14.766999999999999</v>
      </c>
      <c r="D70" s="129">
        <f>'U19G 791'!N54</f>
        <v>15.3</v>
      </c>
      <c r="F70" s="129">
        <f t="shared" si="8"/>
        <v>30.067</v>
      </c>
      <c r="G70" s="293">
        <f t="shared" si="10"/>
        <v>9</v>
      </c>
      <c r="H70" s="293" t="str">
        <f t="shared" si="9"/>
        <v/>
      </c>
    </row>
    <row r="71" spans="1:9" x14ac:dyDescent="0.2">
      <c r="A71" s="293">
        <f>'U19G 791'!K55</f>
        <v>781</v>
      </c>
      <c r="B71" s="33" t="str">
        <f>'U19G 791'!L55</f>
        <v>Evee Stevenson-Lea</v>
      </c>
      <c r="C71" s="129">
        <f>'U19G 791'!M55</f>
        <v>14.9</v>
      </c>
      <c r="D71" s="129">
        <f>'U19G 791'!N55</f>
        <v>15.4</v>
      </c>
      <c r="F71" s="129">
        <f t="shared" si="8"/>
        <v>30.3</v>
      </c>
      <c r="G71" s="293">
        <f t="shared" si="10"/>
        <v>3</v>
      </c>
      <c r="H71" s="293" t="str">
        <f t="shared" si="9"/>
        <v>THIRD</v>
      </c>
    </row>
    <row r="72" spans="1:9" x14ac:dyDescent="0.2">
      <c r="A72" s="293">
        <f>'U19G 791'!K56</f>
        <v>782</v>
      </c>
      <c r="B72" s="33" t="str">
        <f>'U19G 791'!L56</f>
        <v>Natalie Brick (v Only)</v>
      </c>
      <c r="C72" s="129">
        <f>'U19G 791'!M56</f>
        <v>0</v>
      </c>
      <c r="D72" s="129">
        <f>'U19G 791'!N56</f>
        <v>0</v>
      </c>
      <c r="F72" s="129">
        <f t="shared" si="8"/>
        <v>0</v>
      </c>
      <c r="G72" s="293">
        <f t="shared" si="10"/>
        <v>85</v>
      </c>
      <c r="H72" s="293" t="str">
        <f t="shared" si="9"/>
        <v/>
      </c>
    </row>
    <row r="73" spans="1:9" x14ac:dyDescent="0.2">
      <c r="A73" s="293">
        <f>'U19G 791'!K57</f>
        <v>783</v>
      </c>
      <c r="B73" s="33">
        <f>'U19G 791'!L57</f>
        <v>0</v>
      </c>
      <c r="C73" s="129">
        <f>'U19G 791'!M57</f>
        <v>0</v>
      </c>
      <c r="D73" s="129">
        <f>'U19G 791'!N57</f>
        <v>0</v>
      </c>
      <c r="F73" s="129">
        <f t="shared" si="8"/>
        <v>0</v>
      </c>
      <c r="G73" s="293">
        <f t="shared" si="10"/>
        <v>85</v>
      </c>
      <c r="H73" s="293" t="str">
        <f t="shared" si="9"/>
        <v/>
      </c>
    </row>
    <row r="74" spans="1:9" x14ac:dyDescent="0.2">
      <c r="A74" s="293">
        <f>'U19G 791'!A63</f>
        <v>785</v>
      </c>
      <c r="B74" s="33" t="str">
        <f>'U19G 791'!B63</f>
        <v>Connie Melles</v>
      </c>
      <c r="C74" s="129">
        <f>'U19G 791'!C63</f>
        <v>12.867000000000001</v>
      </c>
      <c r="D74" s="129">
        <f>'U19G 791'!D63</f>
        <v>14.95</v>
      </c>
      <c r="F74" s="129">
        <f t="shared" si="8"/>
        <v>27.817</v>
      </c>
      <c r="G74" s="293">
        <f t="shared" si="10"/>
        <v>64</v>
      </c>
      <c r="H74" s="293" t="str">
        <f t="shared" si="9"/>
        <v/>
      </c>
    </row>
    <row r="75" spans="1:9" x14ac:dyDescent="0.2">
      <c r="A75" s="293">
        <f>'U19G 791'!A64</f>
        <v>786</v>
      </c>
      <c r="B75" s="33" t="str">
        <f>'U19G 791'!B64</f>
        <v>Lucy Croft</v>
      </c>
      <c r="C75" s="129">
        <f>'U19G 791'!C64</f>
        <v>13.334</v>
      </c>
      <c r="D75" s="129">
        <f>'U19G 791'!D64</f>
        <v>14.4</v>
      </c>
      <c r="F75" s="129">
        <f t="shared" si="8"/>
        <v>27.734000000000002</v>
      </c>
      <c r="G75" s="293">
        <f t="shared" si="10"/>
        <v>66</v>
      </c>
      <c r="H75" s="293" t="str">
        <f t="shared" si="9"/>
        <v/>
      </c>
    </row>
    <row r="76" spans="1:9" x14ac:dyDescent="0.2">
      <c r="A76" s="293">
        <f>'U19G 791'!A65</f>
        <v>787</v>
      </c>
      <c r="B76" s="33" t="str">
        <f>'U19G 791'!B65</f>
        <v>Alexis Hellewell</v>
      </c>
      <c r="C76" s="129">
        <f>'U19G 791'!C65</f>
        <v>13.433999999999999</v>
      </c>
      <c r="D76" s="129">
        <f>'U19G 791'!D65</f>
        <v>15.2</v>
      </c>
      <c r="F76" s="129">
        <f t="shared" si="8"/>
        <v>28.634</v>
      </c>
      <c r="G76" s="293">
        <f t="shared" si="10"/>
        <v>50</v>
      </c>
      <c r="H76" s="293" t="str">
        <f t="shared" si="9"/>
        <v/>
      </c>
      <c r="I76" s="117"/>
    </row>
    <row r="77" spans="1:9" x14ac:dyDescent="0.2">
      <c r="A77" s="293">
        <f>'U19G 791'!A66</f>
        <v>788</v>
      </c>
      <c r="B77" s="33" t="str">
        <f>'U19G 791'!B66</f>
        <v>Lily Hodgson</v>
      </c>
      <c r="C77" s="129">
        <f>'U19G 791'!C66</f>
        <v>13.266999999999999</v>
      </c>
      <c r="D77" s="129">
        <f>'U19G 791'!D66</f>
        <v>14.4</v>
      </c>
      <c r="F77" s="129">
        <f t="shared" si="8"/>
        <v>27.667000000000002</v>
      </c>
      <c r="G77" s="293">
        <f t="shared" si="10"/>
        <v>67</v>
      </c>
      <c r="H77" s="293" t="str">
        <f t="shared" si="9"/>
        <v/>
      </c>
      <c r="I77" s="33" t="s">
        <v>106</v>
      </c>
    </row>
    <row r="78" spans="1:9" x14ac:dyDescent="0.2">
      <c r="A78" s="293">
        <f>'U19G 791'!A67</f>
        <v>789</v>
      </c>
      <c r="B78" s="33">
        <f>'U19G 791'!B67</f>
        <v>0</v>
      </c>
      <c r="C78" s="129">
        <f>'U19G 791'!C67</f>
        <v>0</v>
      </c>
      <c r="D78" s="129">
        <f>'U19G 791'!D67</f>
        <v>0</v>
      </c>
      <c r="F78" s="129">
        <f t="shared" si="8"/>
        <v>0</v>
      </c>
      <c r="G78" s="293">
        <f t="shared" si="10"/>
        <v>85</v>
      </c>
      <c r="H78" s="293" t="str">
        <f t="shared" si="9"/>
        <v/>
      </c>
    </row>
    <row r="79" spans="1:9" x14ac:dyDescent="0.2">
      <c r="A79" s="293">
        <f>'U19G 791'!A68</f>
        <v>790</v>
      </c>
      <c r="B79" s="33">
        <f>'U19G 791'!B68</f>
        <v>0</v>
      </c>
      <c r="C79" s="129">
        <f>'U19G 791'!C68</f>
        <v>0</v>
      </c>
      <c r="D79" s="129">
        <f>'U19G 791'!D68</f>
        <v>0</v>
      </c>
      <c r="F79" s="129">
        <f t="shared" si="8"/>
        <v>0</v>
      </c>
      <c r="G79" s="293">
        <f t="shared" si="10"/>
        <v>85</v>
      </c>
      <c r="H79" s="293" t="str">
        <f t="shared" si="9"/>
        <v/>
      </c>
    </row>
    <row r="80" spans="1:9" x14ac:dyDescent="0.2">
      <c r="A80" s="293">
        <f>'U19G 791'!F63</f>
        <v>792</v>
      </c>
      <c r="B80" s="33">
        <f>'U19G 791'!G63</f>
        <v>0</v>
      </c>
      <c r="C80" s="129">
        <f>'U19G 791'!H63</f>
        <v>0</v>
      </c>
      <c r="D80" s="129">
        <f>'U19G 791'!I63</f>
        <v>0</v>
      </c>
      <c r="F80" s="129">
        <f t="shared" si="8"/>
        <v>0</v>
      </c>
      <c r="G80" s="293">
        <f t="shared" si="10"/>
        <v>85</v>
      </c>
      <c r="H80" s="293" t="str">
        <f t="shared" si="9"/>
        <v/>
      </c>
    </row>
    <row r="81" spans="1:8" x14ac:dyDescent="0.2">
      <c r="A81" s="293">
        <f>'U19G 791'!F64</f>
        <v>793</v>
      </c>
      <c r="B81" s="33">
        <f>'U19G 791'!G64</f>
        <v>0</v>
      </c>
      <c r="C81" s="129">
        <f>'U19G 791'!H64</f>
        <v>0</v>
      </c>
      <c r="D81" s="129">
        <f>'U19G 791'!I64</f>
        <v>0</v>
      </c>
      <c r="F81" s="129">
        <f t="shared" si="8"/>
        <v>0</v>
      </c>
      <c r="G81" s="293">
        <f t="shared" si="10"/>
        <v>85</v>
      </c>
      <c r="H81" s="293" t="str">
        <f t="shared" si="9"/>
        <v/>
      </c>
    </row>
    <row r="82" spans="1:8" x14ac:dyDescent="0.2">
      <c r="A82" s="293">
        <f>'U19G 791'!F65</f>
        <v>794</v>
      </c>
      <c r="B82" s="33">
        <f>'U19G 791'!G65</f>
        <v>0</v>
      </c>
      <c r="C82" s="129">
        <f>'U19G 791'!H65</f>
        <v>0</v>
      </c>
      <c r="D82" s="129">
        <f>'U19G 791'!I65</f>
        <v>0</v>
      </c>
      <c r="F82" s="129">
        <f t="shared" si="8"/>
        <v>0</v>
      </c>
      <c r="G82" s="293">
        <f t="shared" si="10"/>
        <v>85</v>
      </c>
      <c r="H82" s="293" t="str">
        <f t="shared" si="9"/>
        <v/>
      </c>
    </row>
    <row r="83" spans="1:8" x14ac:dyDescent="0.2">
      <c r="A83" s="293">
        <f>'U19G 791'!F66</f>
        <v>795</v>
      </c>
      <c r="B83" s="33">
        <f>'U19G 791'!G66</f>
        <v>0</v>
      </c>
      <c r="C83" s="129">
        <f>'U19G 791'!H66</f>
        <v>0</v>
      </c>
      <c r="D83" s="129">
        <f>'U19G 791'!I66</f>
        <v>0</v>
      </c>
      <c r="F83" s="129">
        <f t="shared" si="8"/>
        <v>0</v>
      </c>
      <c r="G83" s="293">
        <f t="shared" si="10"/>
        <v>85</v>
      </c>
      <c r="H83" s="293" t="str">
        <f t="shared" si="9"/>
        <v/>
      </c>
    </row>
    <row r="84" spans="1:8" x14ac:dyDescent="0.2">
      <c r="A84" s="293">
        <f>'U19G 791'!F67</f>
        <v>796</v>
      </c>
      <c r="B84" s="33">
        <f>'U19G 791'!G67</f>
        <v>0</v>
      </c>
      <c r="C84" s="129">
        <f>'U19G 791'!H67</f>
        <v>0</v>
      </c>
      <c r="D84" s="129">
        <f>'U19G 791'!I67</f>
        <v>0</v>
      </c>
      <c r="F84" s="129">
        <f t="shared" si="8"/>
        <v>0</v>
      </c>
      <c r="G84" s="293">
        <f t="shared" si="10"/>
        <v>85</v>
      </c>
      <c r="H84" s="293" t="str">
        <f t="shared" si="9"/>
        <v/>
      </c>
    </row>
    <row r="85" spans="1:8" x14ac:dyDescent="0.2">
      <c r="A85" s="293">
        <f>'U19G 791'!F68</f>
        <v>797</v>
      </c>
      <c r="B85" s="33">
        <f>'U19G 791'!G68</f>
        <v>0</v>
      </c>
      <c r="C85" s="129">
        <f>'U19G 791'!H68</f>
        <v>0</v>
      </c>
      <c r="D85" s="129">
        <f>'U19G 791'!I68</f>
        <v>0</v>
      </c>
      <c r="F85" s="129">
        <f t="shared" si="8"/>
        <v>0</v>
      </c>
      <c r="G85" s="293">
        <f t="shared" si="10"/>
        <v>85</v>
      </c>
      <c r="H85" s="293" t="str">
        <f t="shared" si="9"/>
        <v/>
      </c>
    </row>
    <row r="86" spans="1:8" x14ac:dyDescent="0.2">
      <c r="A86" s="293">
        <f>'U19M 991'!A19</f>
        <v>901</v>
      </c>
      <c r="B86" s="33" t="str">
        <f>'U19M 991'!B19</f>
        <v>Theo Baker</v>
      </c>
      <c r="C86" s="129">
        <f>'U19M 991'!C19</f>
        <v>13.6</v>
      </c>
      <c r="D86" s="129">
        <f>'U19M 991'!D19</f>
        <v>15.75</v>
      </c>
      <c r="E86" s="293" t="str">
        <f>'U19M 991'!E19</f>
        <v>B</v>
      </c>
      <c r="F86" s="129" t="b">
        <f t="shared" ref="F86:F109" si="11">IF(E86="G",SUM(C86:D86))</f>
        <v>0</v>
      </c>
      <c r="G86" s="293">
        <f t="shared" si="10"/>
        <v>85</v>
      </c>
      <c r="H86" s="293" t="str">
        <f t="shared" si="9"/>
        <v/>
      </c>
    </row>
    <row r="87" spans="1:8" x14ac:dyDescent="0.2">
      <c r="A87" s="293">
        <f>'U19M 991'!A20</f>
        <v>902</v>
      </c>
      <c r="B87" s="33" t="str">
        <f>'U19M 991'!B20</f>
        <v>Jay Batson</v>
      </c>
      <c r="C87" s="129">
        <f>'U19M 991'!C20</f>
        <v>11.766999999999999</v>
      </c>
      <c r="D87" s="129">
        <f>'U19M 991'!D20</f>
        <v>14.45</v>
      </c>
      <c r="E87" s="293" t="str">
        <f>'U19M 991'!E20</f>
        <v>B</v>
      </c>
      <c r="F87" s="129" t="b">
        <f t="shared" si="11"/>
        <v>0</v>
      </c>
      <c r="G87" s="293">
        <f t="shared" si="10"/>
        <v>85</v>
      </c>
      <c r="H87" s="293" t="str">
        <f t="shared" si="9"/>
        <v/>
      </c>
    </row>
    <row r="88" spans="1:8" x14ac:dyDescent="0.2">
      <c r="A88" s="293">
        <f>'U19M 991'!A21</f>
        <v>903</v>
      </c>
      <c r="B88" s="33" t="str">
        <f>'U19M 991'!B21</f>
        <v>Alex Holmes</v>
      </c>
      <c r="C88" s="129">
        <f>'U19M 991'!C21</f>
        <v>13.8</v>
      </c>
      <c r="D88" s="129">
        <f>'U19M 991'!D21</f>
        <v>15.7</v>
      </c>
      <c r="E88" s="293" t="str">
        <f>'U19M 991'!E21</f>
        <v>G</v>
      </c>
      <c r="F88" s="129">
        <f t="shared" si="11"/>
        <v>29.5</v>
      </c>
      <c r="G88" s="293">
        <f t="shared" si="10"/>
        <v>24</v>
      </c>
      <c r="H88" s="293" t="str">
        <f t="shared" si="9"/>
        <v/>
      </c>
    </row>
    <row r="89" spans="1:8" x14ac:dyDescent="0.2">
      <c r="A89" s="293">
        <f>'U19M 991'!A22</f>
        <v>904</v>
      </c>
      <c r="B89" s="33" t="str">
        <f>'U19M 991'!B22</f>
        <v>Jorja Sampson</v>
      </c>
      <c r="C89" s="129">
        <f>'U19M 991'!C22</f>
        <v>13.734</v>
      </c>
      <c r="D89" s="129">
        <f>'U19M 991'!D22</f>
        <v>15.5</v>
      </c>
      <c r="E89" s="293" t="str">
        <f>'U19M 991'!E22</f>
        <v>G</v>
      </c>
      <c r="F89" s="129">
        <f t="shared" si="11"/>
        <v>29.234000000000002</v>
      </c>
      <c r="G89" s="293">
        <f t="shared" si="10"/>
        <v>32</v>
      </c>
      <c r="H89" s="293" t="str">
        <f t="shared" si="9"/>
        <v/>
      </c>
    </row>
    <row r="90" spans="1:8" x14ac:dyDescent="0.2">
      <c r="A90" s="293">
        <f>'U19M 991'!A23</f>
        <v>905</v>
      </c>
      <c r="B90" s="33">
        <f>'U19M 991'!B23</f>
        <v>0</v>
      </c>
      <c r="C90" s="129">
        <f>'U19M 991'!C23</f>
        <v>0</v>
      </c>
      <c r="D90" s="129">
        <f>'U19M 991'!D23</f>
        <v>0</v>
      </c>
      <c r="E90" s="293">
        <f>'U19M 991'!E23</f>
        <v>0</v>
      </c>
      <c r="F90" s="129" t="b">
        <f t="shared" si="11"/>
        <v>0</v>
      </c>
      <c r="G90" s="293">
        <f t="shared" si="10"/>
        <v>85</v>
      </c>
      <c r="H90" s="293" t="str">
        <f t="shared" si="9"/>
        <v/>
      </c>
    </row>
    <row r="91" spans="1:8" x14ac:dyDescent="0.2">
      <c r="A91" s="293">
        <f>'U19M 991'!A24</f>
        <v>907</v>
      </c>
      <c r="B91" s="33">
        <f>'U19M 991'!B24</f>
        <v>0</v>
      </c>
      <c r="C91" s="129">
        <f>'U19M 991'!C24</f>
        <v>0</v>
      </c>
      <c r="D91" s="129">
        <f>'U19M 991'!D24</f>
        <v>0</v>
      </c>
      <c r="E91" s="293">
        <f>'U19M 991'!E24</f>
        <v>0</v>
      </c>
      <c r="F91" s="129" t="b">
        <f t="shared" si="11"/>
        <v>0</v>
      </c>
      <c r="G91" s="293">
        <f t="shared" si="10"/>
        <v>85</v>
      </c>
      <c r="H91" s="293" t="str">
        <f t="shared" si="9"/>
        <v/>
      </c>
    </row>
    <row r="92" spans="1:8" x14ac:dyDescent="0.2">
      <c r="A92" s="293">
        <f>'U19M 991'!K19</f>
        <v>908</v>
      </c>
      <c r="B92" s="33" t="str">
        <f>'U19M 991'!L19</f>
        <v>Harrison Laing</v>
      </c>
      <c r="C92" s="129">
        <f>'U19M 991'!M19</f>
        <v>14.867000000000001</v>
      </c>
      <c r="D92" s="129">
        <f>'U19M 991'!N19</f>
        <v>15.95</v>
      </c>
      <c r="E92" s="293" t="str">
        <f>'U19M 991'!O19</f>
        <v>B</v>
      </c>
      <c r="F92" s="129" t="b">
        <f t="shared" si="11"/>
        <v>0</v>
      </c>
      <c r="G92" s="293">
        <f t="shared" si="10"/>
        <v>85</v>
      </c>
      <c r="H92" s="293" t="str">
        <f t="shared" si="9"/>
        <v/>
      </c>
    </row>
    <row r="93" spans="1:8" x14ac:dyDescent="0.2">
      <c r="A93" s="293">
        <f>'U19M 991'!K20</f>
        <v>909</v>
      </c>
      <c r="B93" s="33" t="str">
        <f>'U19M 991'!L20</f>
        <v>Jack Shipley</v>
      </c>
      <c r="C93" s="129">
        <f>'U19M 991'!M20</f>
        <v>14.467000000000001</v>
      </c>
      <c r="D93" s="129">
        <f>'U19M 991'!N20</f>
        <v>16</v>
      </c>
      <c r="E93" s="293" t="str">
        <f>'U19M 991'!O20</f>
        <v>B</v>
      </c>
      <c r="F93" s="129" t="b">
        <f t="shared" si="11"/>
        <v>0</v>
      </c>
      <c r="G93" s="293">
        <f t="shared" si="10"/>
        <v>85</v>
      </c>
      <c r="H93" s="293" t="str">
        <f t="shared" si="9"/>
        <v/>
      </c>
    </row>
    <row r="94" spans="1:8" x14ac:dyDescent="0.2">
      <c r="A94" s="293">
        <f>'U19M 991'!K21</f>
        <v>910</v>
      </c>
      <c r="B94" s="33" t="str">
        <f>'U19M 991'!L21</f>
        <v>Cecily Parsons</v>
      </c>
      <c r="C94" s="129">
        <f>'U19M 991'!M21</f>
        <v>14.634</v>
      </c>
      <c r="D94" s="129">
        <f>'U19M 991'!N21</f>
        <v>15.6</v>
      </c>
      <c r="E94" s="293" t="str">
        <f>'U19M 991'!O21</f>
        <v>G</v>
      </c>
      <c r="F94" s="129">
        <f t="shared" si="11"/>
        <v>30.234000000000002</v>
      </c>
      <c r="G94" s="293">
        <f t="shared" si="10"/>
        <v>5</v>
      </c>
      <c r="H94" s="293" t="str">
        <f t="shared" si="9"/>
        <v/>
      </c>
    </row>
    <row r="95" spans="1:8" x14ac:dyDescent="0.2">
      <c r="A95" s="293">
        <f>'U19M 991'!K22</f>
        <v>911</v>
      </c>
      <c r="B95" s="33" t="str">
        <f>'U19M 991'!L22</f>
        <v>Holly Crewe</v>
      </c>
      <c r="C95" s="129">
        <f>'U19M 991'!M22</f>
        <v>14.2</v>
      </c>
      <c r="D95" s="129">
        <f>'U19M 991'!N22</f>
        <v>15.6</v>
      </c>
      <c r="E95" s="293" t="str">
        <f>'U19M 991'!O22</f>
        <v>G</v>
      </c>
      <c r="F95" s="129">
        <f t="shared" si="11"/>
        <v>29.799999999999997</v>
      </c>
      <c r="G95" s="293">
        <f t="shared" si="10"/>
        <v>15</v>
      </c>
      <c r="H95" s="293" t="str">
        <f t="shared" si="9"/>
        <v/>
      </c>
    </row>
    <row r="96" spans="1:8" x14ac:dyDescent="0.2">
      <c r="A96" s="293">
        <f>'U19M 991'!K23</f>
        <v>912</v>
      </c>
      <c r="B96" s="33" t="str">
        <f>'U19M 991'!L23</f>
        <v>Gracie Joyce</v>
      </c>
      <c r="C96" s="129">
        <f>'U19M 991'!M23</f>
        <v>13.834</v>
      </c>
      <c r="D96" s="129">
        <f>'U19M 991'!N23</f>
        <v>15.85</v>
      </c>
      <c r="E96" s="293" t="str">
        <f>'U19M 991'!O23</f>
        <v>G</v>
      </c>
      <c r="F96" s="129">
        <f t="shared" si="11"/>
        <v>29.683999999999997</v>
      </c>
      <c r="G96" s="293">
        <f t="shared" si="10"/>
        <v>21</v>
      </c>
      <c r="H96" s="293" t="str">
        <f t="shared" ref="H96:H109" si="12">IF(G96=1,"FIRST",IF(G96=2,"SECOND",IF(G96=3,"THIRD","")))</f>
        <v/>
      </c>
    </row>
    <row r="97" spans="1:8" x14ac:dyDescent="0.2">
      <c r="A97" s="293">
        <f>'U19M 991'!K24</f>
        <v>913</v>
      </c>
      <c r="B97" s="33">
        <f>'U19M 991'!L24</f>
        <v>0</v>
      </c>
      <c r="C97" s="129">
        <f>'U19M 991'!M24</f>
        <v>0</v>
      </c>
      <c r="D97" s="129">
        <f>'U19M 991'!N24</f>
        <v>15.6</v>
      </c>
      <c r="E97" s="293">
        <f>'U19M 991'!O24</f>
        <v>0</v>
      </c>
      <c r="F97" s="129" t="b">
        <f t="shared" si="11"/>
        <v>0</v>
      </c>
      <c r="G97" s="293">
        <f t="shared" si="10"/>
        <v>85</v>
      </c>
      <c r="H97" s="293" t="str">
        <f t="shared" si="12"/>
        <v/>
      </c>
    </row>
    <row r="98" spans="1:8" x14ac:dyDescent="0.2">
      <c r="A98" s="293">
        <f>'U19M 991'!U19</f>
        <v>915</v>
      </c>
      <c r="B98" s="33" t="str">
        <f>'U19M 991'!V19</f>
        <v>Theo Butcher</v>
      </c>
      <c r="C98" s="33">
        <f>'U19M 991'!W19</f>
        <v>13.967000000000001</v>
      </c>
      <c r="D98" s="33">
        <f>'U19M 991'!X19</f>
        <v>15.1</v>
      </c>
      <c r="E98" s="293" t="str">
        <f>'U19M 991'!Y19</f>
        <v>B</v>
      </c>
      <c r="F98" s="129" t="b">
        <f t="shared" si="11"/>
        <v>0</v>
      </c>
      <c r="G98" s="293">
        <f t="shared" ref="G98:G121" si="13">RANK(F98,F$2:F$163)</f>
        <v>85</v>
      </c>
      <c r="H98" s="293" t="str">
        <f t="shared" si="12"/>
        <v/>
      </c>
    </row>
    <row r="99" spans="1:8" x14ac:dyDescent="0.2">
      <c r="A99" s="293">
        <f>'U19M 991'!U20</f>
        <v>916</v>
      </c>
      <c r="B99" s="33" t="str">
        <f>'U19M 991'!V20</f>
        <v>James Allen</v>
      </c>
      <c r="C99" s="33">
        <f>'U19M 991'!W20</f>
        <v>14.3</v>
      </c>
      <c r="D99" s="33">
        <f>'U19M 991'!X20</f>
        <v>15.4</v>
      </c>
      <c r="E99" s="293" t="str">
        <f>'U19M 991'!Y20</f>
        <v>B</v>
      </c>
      <c r="F99" s="129" t="b">
        <f t="shared" si="11"/>
        <v>0</v>
      </c>
      <c r="G99" s="293">
        <f t="shared" si="13"/>
        <v>85</v>
      </c>
      <c r="H99" s="293" t="str">
        <f t="shared" si="12"/>
        <v/>
      </c>
    </row>
    <row r="100" spans="1:8" x14ac:dyDescent="0.2">
      <c r="A100" s="293">
        <f>'U19M 991'!U21</f>
        <v>917</v>
      </c>
      <c r="B100" s="33" t="str">
        <f>'U19M 991'!V21</f>
        <v>Anna Costeanu</v>
      </c>
      <c r="C100" s="33">
        <f>'U19M 991'!W21</f>
        <v>0</v>
      </c>
      <c r="D100" s="33">
        <f>'U19M 991'!X21</f>
        <v>0</v>
      </c>
      <c r="E100" s="293" t="str">
        <f>'U19M 991'!Y21</f>
        <v>G</v>
      </c>
      <c r="F100" s="129">
        <f t="shared" si="11"/>
        <v>0</v>
      </c>
      <c r="G100" s="293">
        <f t="shared" si="13"/>
        <v>85</v>
      </c>
      <c r="H100" s="293" t="str">
        <f t="shared" si="12"/>
        <v/>
      </c>
    </row>
    <row r="101" spans="1:8" x14ac:dyDescent="0.2">
      <c r="A101" s="293">
        <f>'U19M 991'!U22</f>
        <v>918</v>
      </c>
      <c r="B101" s="33" t="str">
        <f>'U19M 991'!V22</f>
        <v>Florence Bradley</v>
      </c>
      <c r="C101" s="33">
        <f>'U19M 991'!W22</f>
        <v>14.9</v>
      </c>
      <c r="D101" s="33">
        <f>'U19M 991'!X22</f>
        <v>15.05</v>
      </c>
      <c r="E101" s="293" t="str">
        <f>'U19M 991'!Y22</f>
        <v>G</v>
      </c>
      <c r="F101" s="129">
        <f t="shared" si="11"/>
        <v>29.950000000000003</v>
      </c>
      <c r="G101" s="293">
        <f t="shared" si="13"/>
        <v>13</v>
      </c>
      <c r="H101" s="293" t="str">
        <f t="shared" si="12"/>
        <v/>
      </c>
    </row>
    <row r="102" spans="1:8" x14ac:dyDescent="0.2">
      <c r="A102" s="293">
        <f>'U19M 991'!U23</f>
        <v>919</v>
      </c>
      <c r="B102" s="33" t="str">
        <f>'U19M 991'!V23</f>
        <v>Amelia Shaw</v>
      </c>
      <c r="C102" s="33">
        <f>'U19M 991'!W23</f>
        <v>14.567</v>
      </c>
      <c r="D102" s="33">
        <f>'U19M 991'!X23</f>
        <v>14.35</v>
      </c>
      <c r="E102" s="293" t="str">
        <f>'U19M 991'!Y23</f>
        <v>G</v>
      </c>
      <c r="F102" s="129">
        <f t="shared" si="11"/>
        <v>28.917000000000002</v>
      </c>
      <c r="G102" s="293">
        <f t="shared" si="13"/>
        <v>41</v>
      </c>
      <c r="H102" s="293" t="str">
        <f t="shared" si="12"/>
        <v/>
      </c>
    </row>
    <row r="103" spans="1:8" x14ac:dyDescent="0.2">
      <c r="A103" s="293">
        <f>'U19M 991'!U24</f>
        <v>920</v>
      </c>
      <c r="B103" s="33" t="str">
        <f>'U19M 991'!V24</f>
        <v>Sienna Griffith</v>
      </c>
      <c r="C103" s="33">
        <f>'U19M 991'!W24</f>
        <v>14.5</v>
      </c>
      <c r="D103" s="33">
        <f>'U19M 991'!X24</f>
        <v>14.85</v>
      </c>
      <c r="E103" s="293" t="str">
        <f>'U19M 991'!Y24</f>
        <v>G</v>
      </c>
      <c r="F103" s="129">
        <f t="shared" si="11"/>
        <v>29.35</v>
      </c>
      <c r="G103" s="293">
        <f t="shared" si="13"/>
        <v>30</v>
      </c>
      <c r="H103" s="293" t="str">
        <f t="shared" si="12"/>
        <v/>
      </c>
    </row>
    <row r="104" spans="1:8" x14ac:dyDescent="0.2">
      <c r="A104" s="293">
        <f>'U19M 991'!A30</f>
        <v>922</v>
      </c>
      <c r="B104" s="33" t="str">
        <f>'U19M 991'!B30</f>
        <v>Arun Mohindra</v>
      </c>
      <c r="C104" s="129">
        <f>'U19M 991'!C30</f>
        <v>13.933999999999999</v>
      </c>
      <c r="D104" s="129">
        <f>'U19M 991'!D30</f>
        <v>15.1</v>
      </c>
      <c r="E104" s="293" t="str">
        <f>'U19M 991'!E30</f>
        <v>B</v>
      </c>
      <c r="F104" s="129" t="b">
        <f t="shared" si="11"/>
        <v>0</v>
      </c>
      <c r="G104" s="293">
        <f t="shared" si="13"/>
        <v>85</v>
      </c>
      <c r="H104" s="293" t="str">
        <f t="shared" si="12"/>
        <v/>
      </c>
    </row>
    <row r="105" spans="1:8" x14ac:dyDescent="0.2">
      <c r="A105" s="293">
        <f>'U19M 991'!A31</f>
        <v>923</v>
      </c>
      <c r="B105" s="33" t="str">
        <f>'U19M 991'!B31</f>
        <v>Dexter Brissenden Lang</v>
      </c>
      <c r="C105" s="129">
        <f>'U19M 991'!C31</f>
        <v>0</v>
      </c>
      <c r="D105" s="129">
        <f>'U19M 991'!D31</f>
        <v>14.9</v>
      </c>
      <c r="E105" s="293" t="str">
        <f>'U19M 991'!E31</f>
        <v>B</v>
      </c>
      <c r="F105" s="129" t="b">
        <f t="shared" si="11"/>
        <v>0</v>
      </c>
      <c r="G105" s="293">
        <f t="shared" si="13"/>
        <v>85</v>
      </c>
      <c r="H105" s="293" t="str">
        <f t="shared" si="12"/>
        <v/>
      </c>
    </row>
    <row r="106" spans="1:8" x14ac:dyDescent="0.2">
      <c r="A106" s="293">
        <f>'U19M 991'!A32</f>
        <v>924</v>
      </c>
      <c r="B106" s="33" t="str">
        <f>'U19M 991'!B32</f>
        <v>Rishi Matla   F</v>
      </c>
      <c r="C106" s="129">
        <f>'U19M 991'!C32</f>
        <v>14.167</v>
      </c>
      <c r="D106" s="129">
        <f>'U19M 991'!D32</f>
        <v>0</v>
      </c>
      <c r="E106" s="293" t="str">
        <f>'U19M 991'!E32</f>
        <v>G</v>
      </c>
      <c r="F106" s="129">
        <f t="shared" si="11"/>
        <v>14.167</v>
      </c>
      <c r="G106" s="293">
        <f t="shared" si="13"/>
        <v>78</v>
      </c>
      <c r="H106" s="293" t="str">
        <f t="shared" si="12"/>
        <v/>
      </c>
    </row>
    <row r="107" spans="1:8" x14ac:dyDescent="0.2">
      <c r="A107" s="293">
        <f>'U19M 991'!A33</f>
        <v>925</v>
      </c>
      <c r="B107" s="33" t="str">
        <f>'U19M 991'!B33</f>
        <v>Beth Hill</v>
      </c>
      <c r="C107" s="129">
        <f>'U19M 991'!C33</f>
        <v>14.266999999999999</v>
      </c>
      <c r="D107" s="129">
        <f>'U19M 991'!D33</f>
        <v>14.8</v>
      </c>
      <c r="E107" s="293" t="str">
        <f>'U19M 991'!E33</f>
        <v>G</v>
      </c>
      <c r="F107" s="129">
        <f t="shared" si="11"/>
        <v>29.067</v>
      </c>
      <c r="G107" s="293">
        <f t="shared" si="13"/>
        <v>35</v>
      </c>
      <c r="H107" s="293" t="str">
        <f t="shared" si="12"/>
        <v/>
      </c>
    </row>
    <row r="108" spans="1:8" x14ac:dyDescent="0.2">
      <c r="A108" s="293">
        <f>'U19M 991'!A34</f>
        <v>926</v>
      </c>
      <c r="B108" s="33" t="str">
        <f>'U19M 991'!B34</f>
        <v>Sofia Ruxton</v>
      </c>
      <c r="C108" s="129">
        <f>'U19M 991'!C34</f>
        <v>13.067</v>
      </c>
      <c r="D108" s="129">
        <f>'U19M 991'!D34</f>
        <v>14.6</v>
      </c>
      <c r="E108" s="293" t="str">
        <f>'U19M 991'!E34</f>
        <v>G</v>
      </c>
      <c r="F108" s="129">
        <f t="shared" si="11"/>
        <v>27.667000000000002</v>
      </c>
      <c r="G108" s="293">
        <f t="shared" si="13"/>
        <v>67</v>
      </c>
      <c r="H108" s="293" t="str">
        <f t="shared" si="12"/>
        <v/>
      </c>
    </row>
    <row r="109" spans="1:8" x14ac:dyDescent="0.2">
      <c r="A109" s="293">
        <f>'U19M 991'!A35</f>
        <v>927</v>
      </c>
      <c r="B109" s="33" t="str">
        <f>'U19M 991'!B35</f>
        <v>Alice Dent</v>
      </c>
      <c r="C109" s="129">
        <f>'U19M 991'!C35</f>
        <v>13.734</v>
      </c>
      <c r="D109" s="129">
        <f>'U19M 991'!D35</f>
        <v>14.8</v>
      </c>
      <c r="E109" s="293" t="str">
        <f>'U19M 991'!E35</f>
        <v>G</v>
      </c>
      <c r="F109" s="129">
        <f t="shared" si="11"/>
        <v>28.533999999999999</v>
      </c>
      <c r="G109" s="293">
        <f t="shared" si="13"/>
        <v>53</v>
      </c>
      <c r="H109" s="293" t="str">
        <f t="shared" si="12"/>
        <v/>
      </c>
    </row>
    <row r="110" spans="1:8" x14ac:dyDescent="0.2">
      <c r="A110" s="293">
        <f>'U19M 991'!K30</f>
        <v>929</v>
      </c>
      <c r="B110" s="33">
        <f>'U19M 991'!L30</f>
        <v>0</v>
      </c>
      <c r="C110" s="33">
        <f>'U19M 991'!M30</f>
        <v>0</v>
      </c>
      <c r="D110" s="33">
        <f>'U19M 991'!N30</f>
        <v>0</v>
      </c>
      <c r="E110" s="293">
        <f>'U19M 991'!O30</f>
        <v>0</v>
      </c>
      <c r="F110" s="129" t="b">
        <f t="shared" ref="F110:F115" si="14">IF(E110="G",SUM(C110:D110))</f>
        <v>0</v>
      </c>
      <c r="G110" s="293">
        <f t="shared" si="13"/>
        <v>85</v>
      </c>
      <c r="H110" s="293" t="str">
        <f t="shared" ref="H110:H115" si="15">IF(G110=1,"FIRST",IF(G110=2,"SECOND",IF(G110=3,"THIRD","")))</f>
        <v/>
      </c>
    </row>
    <row r="111" spans="1:8" x14ac:dyDescent="0.2">
      <c r="A111" s="293">
        <f>'U19M 991'!K31</f>
        <v>930</v>
      </c>
      <c r="B111" s="33">
        <f>'U19M 991'!L31</f>
        <v>0</v>
      </c>
      <c r="C111" s="33">
        <f>'U19M 991'!M31</f>
        <v>0</v>
      </c>
      <c r="D111" s="33">
        <f>'U19M 991'!N31</f>
        <v>0</v>
      </c>
      <c r="E111" s="293">
        <f>'U19M 991'!O31</f>
        <v>0</v>
      </c>
      <c r="F111" s="129" t="b">
        <f t="shared" si="14"/>
        <v>0</v>
      </c>
      <c r="G111" s="293">
        <f t="shared" si="13"/>
        <v>85</v>
      </c>
      <c r="H111" s="293" t="str">
        <f t="shared" si="15"/>
        <v/>
      </c>
    </row>
    <row r="112" spans="1:8" x14ac:dyDescent="0.2">
      <c r="A112" s="293">
        <f>'U19M 991'!K32</f>
        <v>931</v>
      </c>
      <c r="B112" s="33">
        <f>'U19M 991'!L32</f>
        <v>0</v>
      </c>
      <c r="C112" s="33">
        <f>'U19M 991'!M32</f>
        <v>0</v>
      </c>
      <c r="D112" s="33">
        <f>'U19M 991'!N32</f>
        <v>0</v>
      </c>
      <c r="E112" s="293">
        <f>'U19M 991'!O32</f>
        <v>0</v>
      </c>
      <c r="F112" s="129" t="b">
        <f t="shared" si="14"/>
        <v>0</v>
      </c>
      <c r="G112" s="293">
        <f t="shared" si="13"/>
        <v>85</v>
      </c>
      <c r="H112" s="293" t="str">
        <f t="shared" si="15"/>
        <v/>
      </c>
    </row>
    <row r="113" spans="1:8" x14ac:dyDescent="0.2">
      <c r="A113" s="293">
        <f>'U19M 991'!K33</f>
        <v>932</v>
      </c>
      <c r="B113" s="33">
        <f>'U19M 991'!L33</f>
        <v>0</v>
      </c>
      <c r="C113" s="33">
        <f>'U19M 991'!M33</f>
        <v>0</v>
      </c>
      <c r="D113" s="33">
        <f>'U19M 991'!N33</f>
        <v>0</v>
      </c>
      <c r="E113" s="293">
        <f>'U19M 991'!O33</f>
        <v>0</v>
      </c>
      <c r="F113" s="129" t="b">
        <f t="shared" si="14"/>
        <v>0</v>
      </c>
      <c r="G113" s="293">
        <f t="shared" si="13"/>
        <v>85</v>
      </c>
      <c r="H113" s="293" t="str">
        <f t="shared" si="15"/>
        <v/>
      </c>
    </row>
    <row r="114" spans="1:8" x14ac:dyDescent="0.2">
      <c r="A114" s="293">
        <f>'U19M 991'!K34</f>
        <v>933</v>
      </c>
      <c r="B114" s="33">
        <f>'U19M 991'!L34</f>
        <v>0</v>
      </c>
      <c r="C114" s="33">
        <f>'U19M 991'!M34</f>
        <v>0</v>
      </c>
      <c r="D114" s="33">
        <f>'U19M 991'!N34</f>
        <v>0</v>
      </c>
      <c r="E114" s="293">
        <f>'U19M 991'!O34</f>
        <v>0</v>
      </c>
      <c r="F114" s="129" t="b">
        <f t="shared" si="14"/>
        <v>0</v>
      </c>
      <c r="G114" s="293">
        <f t="shared" si="13"/>
        <v>85</v>
      </c>
      <c r="H114" s="293" t="str">
        <f t="shared" si="15"/>
        <v/>
      </c>
    </row>
    <row r="115" spans="1:8" x14ac:dyDescent="0.2">
      <c r="A115" s="293">
        <f>'U19M 991'!K35</f>
        <v>934</v>
      </c>
      <c r="B115" s="33">
        <f>'U19M 991'!L35</f>
        <v>0</v>
      </c>
      <c r="C115" s="33">
        <f>'U19M 991'!M35</f>
        <v>0</v>
      </c>
      <c r="D115" s="33">
        <f>'U19M 991'!N35</f>
        <v>0</v>
      </c>
      <c r="E115" s="293">
        <f>'U19M 991'!O35</f>
        <v>0</v>
      </c>
      <c r="F115" s="129" t="b">
        <f t="shared" si="14"/>
        <v>0</v>
      </c>
      <c r="G115" s="293">
        <f t="shared" si="13"/>
        <v>85</v>
      </c>
      <c r="H115" s="293" t="str">
        <f t="shared" si="15"/>
        <v/>
      </c>
    </row>
    <row r="116" spans="1:8" x14ac:dyDescent="0.2">
      <c r="A116" s="293">
        <f>'U19M 991'!U30</f>
        <v>936</v>
      </c>
      <c r="B116" s="33">
        <f>'U19M 991'!V30</f>
        <v>0</v>
      </c>
      <c r="C116" s="33">
        <f>'U19M 991'!W30</f>
        <v>0</v>
      </c>
      <c r="D116" s="33">
        <f>'U19M 991'!X30</f>
        <v>0</v>
      </c>
      <c r="E116" s="293">
        <f>'U19M 991'!Y30</f>
        <v>0</v>
      </c>
      <c r="F116" s="129" t="b">
        <f t="shared" ref="F116:F121" si="16">IF(E116="G",SUM(C116:D116))</f>
        <v>0</v>
      </c>
      <c r="G116" s="293">
        <f t="shared" si="13"/>
        <v>85</v>
      </c>
      <c r="H116" s="293" t="str">
        <f t="shared" ref="H116:H121" si="17">IF(G116=1,"FIRST",IF(G116=2,"SECOND",IF(G116=3,"THIRD","")))</f>
        <v/>
      </c>
    </row>
    <row r="117" spans="1:8" x14ac:dyDescent="0.2">
      <c r="A117" s="293">
        <f>'U19M 991'!U31</f>
        <v>937</v>
      </c>
      <c r="B117" s="33">
        <f>'U19M 991'!V31</f>
        <v>0</v>
      </c>
      <c r="C117" s="33">
        <f>'U19M 991'!W31</f>
        <v>0</v>
      </c>
      <c r="D117" s="33">
        <f>'U19M 991'!X31</f>
        <v>0</v>
      </c>
      <c r="E117" s="293">
        <f>'U19M 991'!Y31</f>
        <v>0</v>
      </c>
      <c r="F117" s="129" t="b">
        <f t="shared" si="16"/>
        <v>0</v>
      </c>
      <c r="G117" s="293">
        <f t="shared" si="13"/>
        <v>85</v>
      </c>
      <c r="H117" s="293" t="str">
        <f t="shared" si="17"/>
        <v/>
      </c>
    </row>
    <row r="118" spans="1:8" x14ac:dyDescent="0.2">
      <c r="A118" s="293">
        <f>'U19M 991'!U32</f>
        <v>938</v>
      </c>
      <c r="B118" s="33">
        <f>'U19M 991'!V32</f>
        <v>0</v>
      </c>
      <c r="C118" s="33">
        <f>'U19M 991'!W32</f>
        <v>0</v>
      </c>
      <c r="D118" s="33">
        <f>'U19M 991'!X32</f>
        <v>0</v>
      </c>
      <c r="E118" s="293">
        <f>'U19M 991'!Y32</f>
        <v>0</v>
      </c>
      <c r="F118" s="129" t="b">
        <f t="shared" si="16"/>
        <v>0</v>
      </c>
      <c r="G118" s="293">
        <f t="shared" si="13"/>
        <v>85</v>
      </c>
      <c r="H118" s="293" t="str">
        <f t="shared" si="17"/>
        <v/>
      </c>
    </row>
    <row r="119" spans="1:8" x14ac:dyDescent="0.2">
      <c r="A119" s="293">
        <f>'U19M 991'!U33</f>
        <v>939</v>
      </c>
      <c r="B119" s="33">
        <f>'U19M 991'!V33</f>
        <v>0</v>
      </c>
      <c r="C119" s="33">
        <f>'U19M 991'!W33</f>
        <v>0</v>
      </c>
      <c r="D119" s="33">
        <f>'U19M 991'!X33</f>
        <v>0</v>
      </c>
      <c r="E119" s="293">
        <f>'U19M 991'!Y33</f>
        <v>0</v>
      </c>
      <c r="F119" s="129" t="b">
        <f t="shared" si="16"/>
        <v>0</v>
      </c>
      <c r="G119" s="293">
        <f t="shared" si="13"/>
        <v>85</v>
      </c>
      <c r="H119" s="293" t="str">
        <f t="shared" si="17"/>
        <v/>
      </c>
    </row>
    <row r="120" spans="1:8" x14ac:dyDescent="0.2">
      <c r="A120" s="293">
        <f>'U19M 991'!U34</f>
        <v>940</v>
      </c>
      <c r="B120" s="33">
        <f>'U19M 991'!V34</f>
        <v>0</v>
      </c>
      <c r="C120" s="33">
        <f>'U19M 991'!W34</f>
        <v>0</v>
      </c>
      <c r="D120" s="33">
        <f>'U19M 991'!X34</f>
        <v>0</v>
      </c>
      <c r="E120" s="293">
        <f>'U19M 991'!Y34</f>
        <v>0</v>
      </c>
      <c r="F120" s="129" t="b">
        <f t="shared" si="16"/>
        <v>0</v>
      </c>
      <c r="G120" s="293">
        <f t="shared" si="13"/>
        <v>85</v>
      </c>
      <c r="H120" s="293" t="str">
        <f t="shared" si="17"/>
        <v/>
      </c>
    </row>
    <row r="121" spans="1:8" x14ac:dyDescent="0.2">
      <c r="A121" s="293">
        <f>'U19M 991'!U35</f>
        <v>941</v>
      </c>
      <c r="B121" s="33">
        <f>'U19M 991'!V35</f>
        <v>0</v>
      </c>
      <c r="C121" s="33">
        <f>'U19M 991'!W35</f>
        <v>0</v>
      </c>
      <c r="D121" s="33">
        <f>'U19M 991'!X35</f>
        <v>0</v>
      </c>
      <c r="E121" s="293">
        <f>'U19M 991'!Y35</f>
        <v>0</v>
      </c>
      <c r="F121" s="129" t="b">
        <f t="shared" si="16"/>
        <v>0</v>
      </c>
      <c r="G121" s="293">
        <f t="shared" si="13"/>
        <v>85</v>
      </c>
      <c r="H121" s="293" t="str">
        <f t="shared" si="17"/>
        <v/>
      </c>
    </row>
    <row r="122" spans="1:8" x14ac:dyDescent="0.2">
      <c r="A122" s="293">
        <f>'U19M 991'!A41</f>
        <v>943</v>
      </c>
      <c r="B122" s="33">
        <f>'U19M 991'!B41</f>
        <v>0</v>
      </c>
      <c r="C122" s="33">
        <f>'U19M 991'!C41</f>
        <v>0</v>
      </c>
      <c r="D122" s="33">
        <f>'U19M 991'!D41</f>
        <v>0</v>
      </c>
      <c r="E122" s="293">
        <f>'U19M 991'!E41</f>
        <v>0</v>
      </c>
      <c r="F122" s="129" t="b">
        <f t="shared" ref="F122:F127" si="18">IF(E122="G",SUM(C122:D122))</f>
        <v>0</v>
      </c>
      <c r="G122" s="293">
        <f t="shared" ref="G122:G127" si="19">RANK(F122,F$2:F$163)</f>
        <v>85</v>
      </c>
      <c r="H122" s="293" t="str">
        <f t="shared" ref="H122:H127" si="20">IF(G122=1,"FIRST",IF(G122=2,"SECOND",IF(G122=3,"THIRD","")))</f>
        <v/>
      </c>
    </row>
    <row r="123" spans="1:8" x14ac:dyDescent="0.2">
      <c r="A123" s="293">
        <f>'U19M 991'!A42</f>
        <v>944</v>
      </c>
      <c r="B123" s="33">
        <f>'U19M 991'!B42</f>
        <v>0</v>
      </c>
      <c r="C123" s="33">
        <f>'U19M 991'!C42</f>
        <v>0</v>
      </c>
      <c r="D123" s="33">
        <f>'U19M 991'!D42</f>
        <v>0</v>
      </c>
      <c r="E123" s="293">
        <f>'U19M 991'!E42</f>
        <v>0</v>
      </c>
      <c r="F123" s="129" t="b">
        <f t="shared" si="18"/>
        <v>0</v>
      </c>
      <c r="G123" s="293">
        <f t="shared" si="19"/>
        <v>85</v>
      </c>
      <c r="H123" s="293" t="str">
        <f t="shared" si="20"/>
        <v/>
      </c>
    </row>
    <row r="124" spans="1:8" x14ac:dyDescent="0.2">
      <c r="A124" s="293">
        <f>'U19M 991'!A43</f>
        <v>945</v>
      </c>
      <c r="B124" s="33">
        <f>'U19M 991'!B43</f>
        <v>0</v>
      </c>
      <c r="C124" s="33">
        <f>'U19M 991'!C43</f>
        <v>0</v>
      </c>
      <c r="D124" s="33">
        <f>'U19M 991'!D43</f>
        <v>0</v>
      </c>
      <c r="E124" s="293">
        <f>'U19M 991'!E43</f>
        <v>0</v>
      </c>
      <c r="F124" s="129" t="b">
        <f t="shared" si="18"/>
        <v>0</v>
      </c>
      <c r="G124" s="293">
        <f t="shared" si="19"/>
        <v>85</v>
      </c>
      <c r="H124" s="293" t="str">
        <f t="shared" si="20"/>
        <v/>
      </c>
    </row>
    <row r="125" spans="1:8" x14ac:dyDescent="0.2">
      <c r="A125" s="293">
        <f>'U19M 991'!A44</f>
        <v>946</v>
      </c>
      <c r="B125" s="33">
        <f>'U19M 991'!B44</f>
        <v>0</v>
      </c>
      <c r="C125" s="33">
        <f>'U19M 991'!C44</f>
        <v>0</v>
      </c>
      <c r="D125" s="33">
        <f>'U19M 991'!D44</f>
        <v>0</v>
      </c>
      <c r="E125" s="293">
        <f>'U19M 991'!E44</f>
        <v>0</v>
      </c>
      <c r="F125" s="129" t="b">
        <f t="shared" si="18"/>
        <v>0</v>
      </c>
      <c r="G125" s="293">
        <f t="shared" si="19"/>
        <v>85</v>
      </c>
      <c r="H125" s="293" t="str">
        <f t="shared" si="20"/>
        <v/>
      </c>
    </row>
    <row r="126" spans="1:8" x14ac:dyDescent="0.2">
      <c r="A126" s="293">
        <f>'U19M 991'!A45</f>
        <v>947</v>
      </c>
      <c r="B126" s="33">
        <f>'U19M 991'!B45</f>
        <v>0</v>
      </c>
      <c r="C126" s="33">
        <f>'U19M 991'!C45</f>
        <v>0</v>
      </c>
      <c r="D126" s="33">
        <f>'U19M 991'!D45</f>
        <v>0</v>
      </c>
      <c r="E126" s="293">
        <f>'U19M 991'!E45</f>
        <v>0</v>
      </c>
      <c r="F126" s="129" t="b">
        <f t="shared" si="18"/>
        <v>0</v>
      </c>
      <c r="G126" s="293">
        <f t="shared" si="19"/>
        <v>85</v>
      </c>
      <c r="H126" s="293" t="str">
        <f t="shared" si="20"/>
        <v/>
      </c>
    </row>
    <row r="127" spans="1:8" x14ac:dyDescent="0.2">
      <c r="A127" s="293">
        <f>'U19M 991'!A46</f>
        <v>948</v>
      </c>
      <c r="B127" s="33">
        <f>'U19M 991'!B46</f>
        <v>0</v>
      </c>
      <c r="C127" s="33">
        <f>'U19M 991'!C46</f>
        <v>0</v>
      </c>
      <c r="D127" s="33">
        <f>'U19M 991'!D46</f>
        <v>0</v>
      </c>
      <c r="E127" s="293">
        <f>'U19M 991'!E46</f>
        <v>0</v>
      </c>
      <c r="F127" s="129" t="b">
        <f t="shared" si="18"/>
        <v>0</v>
      </c>
      <c r="G127" s="293">
        <f t="shared" si="19"/>
        <v>85</v>
      </c>
      <c r="H127" s="293" t="str">
        <f t="shared" si="20"/>
        <v/>
      </c>
    </row>
    <row r="128" spans="1:8" x14ac:dyDescent="0.2">
      <c r="A128" s="293">
        <f>'U19M 991'!K41</f>
        <v>950</v>
      </c>
      <c r="B128" s="33">
        <f>'U19M 991'!L41</f>
        <v>0</v>
      </c>
      <c r="C128" s="129">
        <f>'U19M 991'!M41</f>
        <v>0</v>
      </c>
      <c r="D128" s="129">
        <f>'U19M 991'!N41</f>
        <v>0</v>
      </c>
      <c r="E128" s="293">
        <f>'U19M 991'!O41</f>
        <v>0</v>
      </c>
      <c r="F128" s="129" t="b">
        <f t="shared" ref="F128:F163" si="21">IF(E128="G",SUM(C128:D128))</f>
        <v>0</v>
      </c>
      <c r="G128" s="293">
        <f t="shared" ref="G128:G163" si="22">RANK(F128,F$2:F$163)</f>
        <v>85</v>
      </c>
      <c r="H128" s="293" t="str">
        <f t="shared" ref="H128:H163" si="23">IF(G128=1,"FIRST",IF(G128=2,"SECOND",IF(G128=3,"THIRD","")))</f>
        <v/>
      </c>
    </row>
    <row r="129" spans="1:8" x14ac:dyDescent="0.2">
      <c r="A129" s="293">
        <f>'U19M 991'!K42</f>
        <v>951</v>
      </c>
      <c r="B129" s="33">
        <f>'U19M 991'!L42</f>
        <v>0</v>
      </c>
      <c r="C129" s="129">
        <f>'U19M 991'!M42</f>
        <v>0</v>
      </c>
      <c r="D129" s="129">
        <f>'U19M 991'!N42</f>
        <v>0</v>
      </c>
      <c r="E129" s="293">
        <f>'U19M 991'!O42</f>
        <v>0</v>
      </c>
      <c r="F129" s="129" t="b">
        <f t="shared" si="21"/>
        <v>0</v>
      </c>
      <c r="G129" s="293">
        <f t="shared" si="22"/>
        <v>85</v>
      </c>
      <c r="H129" s="293" t="str">
        <f t="shared" si="23"/>
        <v/>
      </c>
    </row>
    <row r="130" spans="1:8" x14ac:dyDescent="0.2">
      <c r="A130" s="293">
        <f>'U19M 991'!K43</f>
        <v>952</v>
      </c>
      <c r="B130" s="33">
        <f>'U19M 991'!L43</f>
        <v>0</v>
      </c>
      <c r="C130" s="129">
        <f>'U19M 991'!M43</f>
        <v>0</v>
      </c>
      <c r="D130" s="129">
        <f>'U19M 991'!N43</f>
        <v>0</v>
      </c>
      <c r="E130" s="293">
        <f>'U19M 991'!O43</f>
        <v>0</v>
      </c>
      <c r="F130" s="129" t="b">
        <f t="shared" si="21"/>
        <v>0</v>
      </c>
      <c r="G130" s="293">
        <f t="shared" si="22"/>
        <v>85</v>
      </c>
      <c r="H130" s="293" t="str">
        <f t="shared" si="23"/>
        <v/>
      </c>
    </row>
    <row r="131" spans="1:8" x14ac:dyDescent="0.2">
      <c r="A131" s="293">
        <f>'U19M 991'!K44</f>
        <v>953</v>
      </c>
      <c r="B131" s="33">
        <f>'U19M 991'!L44</f>
        <v>0</v>
      </c>
      <c r="C131" s="129">
        <f>'U19M 991'!M44</f>
        <v>0</v>
      </c>
      <c r="D131" s="129">
        <f>'U19M 991'!N44</f>
        <v>0</v>
      </c>
      <c r="E131" s="293">
        <f>'U19M 991'!O44</f>
        <v>0</v>
      </c>
      <c r="F131" s="129" t="b">
        <f t="shared" si="21"/>
        <v>0</v>
      </c>
      <c r="G131" s="293">
        <f t="shared" si="22"/>
        <v>85</v>
      </c>
      <c r="H131" s="293" t="str">
        <f t="shared" si="23"/>
        <v/>
      </c>
    </row>
    <row r="132" spans="1:8" x14ac:dyDescent="0.2">
      <c r="A132" s="293">
        <f>'U19M 991'!K45</f>
        <v>954</v>
      </c>
      <c r="B132" s="33">
        <f>'U19M 991'!L45</f>
        <v>0</v>
      </c>
      <c r="C132" s="129">
        <f>'U19M 991'!M45</f>
        <v>0</v>
      </c>
      <c r="D132" s="129">
        <f>'U19M 991'!N45</f>
        <v>0</v>
      </c>
      <c r="E132" s="293">
        <f>'U19M 991'!O45</f>
        <v>0</v>
      </c>
      <c r="F132" s="129" t="b">
        <f t="shared" si="21"/>
        <v>0</v>
      </c>
      <c r="G132" s="293">
        <f t="shared" si="22"/>
        <v>85</v>
      </c>
      <c r="H132" s="293" t="str">
        <f t="shared" si="23"/>
        <v/>
      </c>
    </row>
    <row r="133" spans="1:8" x14ac:dyDescent="0.2">
      <c r="A133" s="293">
        <f>'U19M 991'!K46</f>
        <v>955</v>
      </c>
      <c r="B133" s="33">
        <f>'U19M 991'!L46</f>
        <v>0</v>
      </c>
      <c r="C133" s="129">
        <f>'U19M 991'!M46</f>
        <v>0</v>
      </c>
      <c r="D133" s="129">
        <f>'U19M 991'!N46</f>
        <v>0</v>
      </c>
      <c r="E133" s="293">
        <f>'U19M 991'!O46</f>
        <v>0</v>
      </c>
      <c r="F133" s="129" t="b">
        <f t="shared" si="21"/>
        <v>0</v>
      </c>
      <c r="G133" s="293">
        <f t="shared" si="22"/>
        <v>85</v>
      </c>
      <c r="H133" s="293" t="str">
        <f t="shared" si="23"/>
        <v/>
      </c>
    </row>
    <row r="134" spans="1:8" x14ac:dyDescent="0.2">
      <c r="A134" s="293">
        <f>'U19M 991'!U41</f>
        <v>957</v>
      </c>
      <c r="B134" s="33" t="str">
        <f>'U19M 991'!V41</f>
        <v>Issa Kamara</v>
      </c>
      <c r="C134" s="33">
        <f>'U19M 991'!W41</f>
        <v>12.933999999999999</v>
      </c>
      <c r="D134" s="33">
        <f>'U19M 991'!X41</f>
        <v>14.5</v>
      </c>
      <c r="E134" s="293" t="str">
        <f>'U19M 991'!Y41</f>
        <v>B</v>
      </c>
      <c r="F134" s="129" t="b">
        <f t="shared" si="21"/>
        <v>0</v>
      </c>
      <c r="G134" s="293">
        <f t="shared" si="22"/>
        <v>85</v>
      </c>
      <c r="H134" s="293" t="str">
        <f t="shared" si="23"/>
        <v/>
      </c>
    </row>
    <row r="135" spans="1:8" x14ac:dyDescent="0.2">
      <c r="A135" s="293">
        <f>'U19M 991'!U42</f>
        <v>958</v>
      </c>
      <c r="B135" s="33" t="str">
        <f>'U19M 991'!V42</f>
        <v>Erikas Kuzminskas</v>
      </c>
      <c r="C135" s="33">
        <f>'U19M 991'!W42</f>
        <v>12.667</v>
      </c>
      <c r="D135" s="33">
        <f>'U19M 991'!X42</f>
        <v>14.8</v>
      </c>
      <c r="E135" s="293" t="str">
        <f>'U19M 991'!Y42</f>
        <v>B</v>
      </c>
      <c r="F135" s="129" t="b">
        <f t="shared" si="21"/>
        <v>0</v>
      </c>
      <c r="G135" s="293">
        <f t="shared" si="22"/>
        <v>85</v>
      </c>
      <c r="H135" s="293" t="str">
        <f t="shared" si="23"/>
        <v/>
      </c>
    </row>
    <row r="136" spans="1:8" x14ac:dyDescent="0.2">
      <c r="A136" s="293">
        <f>'U19M 991'!U43</f>
        <v>959</v>
      </c>
      <c r="B136" s="33" t="str">
        <f>'U19M 991'!V43</f>
        <v>Izzy Oram</v>
      </c>
      <c r="C136" s="33">
        <f>'U19M 991'!W43</f>
        <v>13.334</v>
      </c>
      <c r="D136" s="33">
        <f>'U19M 991'!X43</f>
        <v>14.55</v>
      </c>
      <c r="E136" s="293" t="str">
        <f>'U19M 991'!Y43</f>
        <v>G</v>
      </c>
      <c r="F136" s="129">
        <f t="shared" si="21"/>
        <v>27.884</v>
      </c>
      <c r="G136" s="293">
        <f t="shared" si="22"/>
        <v>62</v>
      </c>
      <c r="H136" s="293" t="str">
        <f t="shared" si="23"/>
        <v/>
      </c>
    </row>
    <row r="137" spans="1:8" x14ac:dyDescent="0.2">
      <c r="A137" s="293">
        <f>'U19M 991'!U44</f>
        <v>960</v>
      </c>
      <c r="B137" s="33" t="str">
        <f>'U19M 991'!V44</f>
        <v>Daisie McCarthy</v>
      </c>
      <c r="C137" s="33">
        <f>'U19M 991'!W44</f>
        <v>13.534000000000001</v>
      </c>
      <c r="D137" s="33">
        <f>'U19M 991'!X44</f>
        <v>0</v>
      </c>
      <c r="E137" s="293" t="str">
        <f>'U19M 991'!Y44</f>
        <v>G</v>
      </c>
      <c r="F137" s="129">
        <f t="shared" si="21"/>
        <v>13.534000000000001</v>
      </c>
      <c r="G137" s="293">
        <f t="shared" si="22"/>
        <v>81</v>
      </c>
      <c r="H137" s="293" t="str">
        <f t="shared" si="23"/>
        <v/>
      </c>
    </row>
    <row r="138" spans="1:8" x14ac:dyDescent="0.2">
      <c r="A138" s="293">
        <f>'U19M 991'!U45</f>
        <v>961</v>
      </c>
      <c r="B138" s="33" t="str">
        <f>'U19M 991'!V45</f>
        <v>Amelia Tarczon</v>
      </c>
      <c r="C138" s="33">
        <f>'U19M 991'!W45</f>
        <v>14.4</v>
      </c>
      <c r="D138" s="33">
        <f>'U19M 991'!X45</f>
        <v>15.2</v>
      </c>
      <c r="E138" s="293" t="str">
        <f>'U19M 991'!Y45</f>
        <v>G</v>
      </c>
      <c r="F138" s="129">
        <f t="shared" si="21"/>
        <v>29.6</v>
      </c>
      <c r="G138" s="293">
        <f t="shared" si="22"/>
        <v>22</v>
      </c>
      <c r="H138" s="293" t="str">
        <f t="shared" si="23"/>
        <v/>
      </c>
    </row>
    <row r="139" spans="1:8" x14ac:dyDescent="0.2">
      <c r="A139" s="293">
        <f>'U19M 991'!U46</f>
        <v>962</v>
      </c>
      <c r="B139" s="33" t="str">
        <f>'U19M 991'!V46</f>
        <v>Ellie Manion  vlt</v>
      </c>
      <c r="C139" s="33">
        <f>'U19M 991'!W46</f>
        <v>0</v>
      </c>
      <c r="D139" s="33">
        <f>'U19M 991'!X46</f>
        <v>14.65</v>
      </c>
      <c r="E139" s="293" t="str">
        <f>'U19M 991'!Y46</f>
        <v>G</v>
      </c>
      <c r="F139" s="129">
        <f t="shared" si="21"/>
        <v>14.65</v>
      </c>
      <c r="G139" s="293">
        <f t="shared" si="22"/>
        <v>75</v>
      </c>
      <c r="H139" s="293" t="str">
        <f t="shared" si="23"/>
        <v/>
      </c>
    </row>
    <row r="140" spans="1:8" x14ac:dyDescent="0.2">
      <c r="A140" s="293">
        <f>'U19M 991'!A52</f>
        <v>964</v>
      </c>
      <c r="B140" s="33" t="str">
        <f>'U19M 991'!B52</f>
        <v>Ben Bishop</v>
      </c>
      <c r="C140" s="129">
        <f>'U19M 991'!C52</f>
        <v>14.3</v>
      </c>
      <c r="D140" s="129">
        <f>'U19M 991'!D52</f>
        <v>15.7</v>
      </c>
      <c r="E140" s="293" t="str">
        <f>'U19M 991'!E52</f>
        <v>B</v>
      </c>
      <c r="F140" s="129" t="b">
        <f t="shared" si="21"/>
        <v>0</v>
      </c>
      <c r="G140" s="293">
        <f t="shared" si="22"/>
        <v>85</v>
      </c>
      <c r="H140" s="293" t="str">
        <f t="shared" si="23"/>
        <v/>
      </c>
    </row>
    <row r="141" spans="1:8" x14ac:dyDescent="0.2">
      <c r="A141" s="293">
        <f>'U19M 991'!A53</f>
        <v>965</v>
      </c>
      <c r="B141" s="33" t="str">
        <f>'U19M 991'!B53</f>
        <v>Zax Jackson</v>
      </c>
      <c r="C141" s="129">
        <f>'U19M 991'!C53</f>
        <v>14.134</v>
      </c>
      <c r="D141" s="129">
        <f>'U19M 991'!D53</f>
        <v>15.6</v>
      </c>
      <c r="E141" s="293" t="str">
        <f>'U19M 991'!E53</f>
        <v>B</v>
      </c>
      <c r="F141" s="129" t="b">
        <f t="shared" si="21"/>
        <v>0</v>
      </c>
      <c r="G141" s="293">
        <f t="shared" si="22"/>
        <v>85</v>
      </c>
      <c r="H141" s="293" t="str">
        <f t="shared" si="23"/>
        <v/>
      </c>
    </row>
    <row r="142" spans="1:8" x14ac:dyDescent="0.2">
      <c r="A142" s="293">
        <f>'U19M 991'!A54</f>
        <v>966</v>
      </c>
      <c r="B142" s="33" t="str">
        <f>'U19M 991'!B54</f>
        <v>Annalise Wilson</v>
      </c>
      <c r="C142" s="129">
        <f>'U19M 991'!C54</f>
        <v>14.266999999999999</v>
      </c>
      <c r="D142" s="129">
        <f>'U19M 991'!D54</f>
        <v>16</v>
      </c>
      <c r="E142" s="293" t="str">
        <f>'U19M 991'!E54</f>
        <v>G</v>
      </c>
      <c r="F142" s="129">
        <f t="shared" si="21"/>
        <v>30.266999999999999</v>
      </c>
      <c r="G142" s="293">
        <f t="shared" si="22"/>
        <v>4</v>
      </c>
      <c r="H142" s="293" t="str">
        <f t="shared" si="23"/>
        <v/>
      </c>
    </row>
    <row r="143" spans="1:8" x14ac:dyDescent="0.2">
      <c r="A143" s="293">
        <f>'U19M 991'!A55</f>
        <v>967</v>
      </c>
      <c r="B143" s="33" t="str">
        <f>'U19M 991'!B55</f>
        <v>Poppy Turner</v>
      </c>
      <c r="C143" s="129">
        <f>'U19M 991'!C55</f>
        <v>14.766999999999999</v>
      </c>
      <c r="D143" s="129">
        <f>'U19M 991'!D55</f>
        <v>15.45</v>
      </c>
      <c r="E143" s="293" t="str">
        <f>'U19M 991'!E55</f>
        <v>G</v>
      </c>
      <c r="F143" s="129">
        <f t="shared" si="21"/>
        <v>30.216999999999999</v>
      </c>
      <c r="G143" s="293">
        <f t="shared" si="22"/>
        <v>6</v>
      </c>
      <c r="H143" s="293" t="str">
        <f t="shared" si="23"/>
        <v/>
      </c>
    </row>
    <row r="144" spans="1:8" x14ac:dyDescent="0.2">
      <c r="A144" s="293">
        <f>'U19M 991'!A56</f>
        <v>968</v>
      </c>
      <c r="B144" s="33" t="str">
        <f>'U19M 991'!B56</f>
        <v>Maisie Baumback-Mccoy</v>
      </c>
      <c r="C144" s="129">
        <f>'U19M 991'!C56</f>
        <v>14.067</v>
      </c>
      <c r="D144" s="129">
        <f>'U19M 991'!D56</f>
        <v>15</v>
      </c>
      <c r="E144" s="293" t="str">
        <f>'U19M 991'!E56</f>
        <v>G</v>
      </c>
      <c r="F144" s="129">
        <f t="shared" si="21"/>
        <v>29.067</v>
      </c>
      <c r="G144" s="293">
        <f t="shared" si="22"/>
        <v>35</v>
      </c>
      <c r="H144" s="293" t="str">
        <f t="shared" si="23"/>
        <v/>
      </c>
    </row>
    <row r="145" spans="1:8" x14ac:dyDescent="0.2">
      <c r="A145" s="293">
        <f>'U19M 991'!A57</f>
        <v>969</v>
      </c>
      <c r="B145" s="33" t="str">
        <f>'U19M 991'!B57</f>
        <v>Harriet Newcombe</v>
      </c>
      <c r="C145" s="129">
        <f>'U19M 991'!C57</f>
        <v>0</v>
      </c>
      <c r="D145" s="129">
        <f>'U19M 991'!D57</f>
        <v>0</v>
      </c>
      <c r="E145" s="293" t="str">
        <f>'U19M 991'!E57</f>
        <v>G</v>
      </c>
      <c r="F145" s="129">
        <f t="shared" si="21"/>
        <v>0</v>
      </c>
      <c r="G145" s="293">
        <f t="shared" si="22"/>
        <v>85</v>
      </c>
      <c r="H145" s="293" t="str">
        <f t="shared" si="23"/>
        <v/>
      </c>
    </row>
    <row r="146" spans="1:8" x14ac:dyDescent="0.2">
      <c r="A146" s="293">
        <f>'U19M 991'!K52</f>
        <v>971</v>
      </c>
      <c r="B146" s="33" t="str">
        <f>'U19M 991'!L52</f>
        <v>Rhys Littlechild</v>
      </c>
      <c r="C146" s="129">
        <f>'U19M 991'!M52</f>
        <v>12.234</v>
      </c>
      <c r="D146" s="129">
        <f>'U19M 991'!N52</f>
        <v>14.35</v>
      </c>
      <c r="E146" s="293" t="str">
        <f>'U19M 991'!O52</f>
        <v>B</v>
      </c>
      <c r="F146" s="129" t="b">
        <f t="shared" si="21"/>
        <v>0</v>
      </c>
      <c r="G146" s="293">
        <f t="shared" si="22"/>
        <v>85</v>
      </c>
      <c r="H146" s="293" t="str">
        <f t="shared" si="23"/>
        <v/>
      </c>
    </row>
    <row r="147" spans="1:8" x14ac:dyDescent="0.2">
      <c r="A147" s="293">
        <f>'U19M 991'!K53</f>
        <v>972</v>
      </c>
      <c r="B147" s="33" t="str">
        <f>'U19M 991'!L53</f>
        <v>Harri Murphy</v>
      </c>
      <c r="C147" s="129">
        <f>'U19M 991'!M53</f>
        <v>13.734</v>
      </c>
      <c r="D147" s="129">
        <f>'U19M 991'!N53</f>
        <v>14.9</v>
      </c>
      <c r="E147" s="293" t="str">
        <f>'U19M 991'!O53</f>
        <v>B</v>
      </c>
      <c r="F147" s="129" t="b">
        <f t="shared" si="21"/>
        <v>0</v>
      </c>
      <c r="G147" s="293">
        <f t="shared" si="22"/>
        <v>85</v>
      </c>
      <c r="H147" s="293" t="str">
        <f t="shared" si="23"/>
        <v/>
      </c>
    </row>
    <row r="148" spans="1:8" x14ac:dyDescent="0.2">
      <c r="A148" s="293">
        <f>'U19M 991'!K54</f>
        <v>973</v>
      </c>
      <c r="B148" s="33" t="str">
        <f>'U19M 991'!L54</f>
        <v>Rachael Ashman</v>
      </c>
      <c r="C148" s="129">
        <f>'U19M 991'!M54</f>
        <v>14.367000000000001</v>
      </c>
      <c r="D148" s="129">
        <f>'U19M 991'!N54</f>
        <v>14.45</v>
      </c>
      <c r="E148" s="293" t="str">
        <f>'U19M 991'!O54</f>
        <v>G</v>
      </c>
      <c r="F148" s="129">
        <f t="shared" si="21"/>
        <v>28.817</v>
      </c>
      <c r="G148" s="293">
        <f t="shared" si="22"/>
        <v>46</v>
      </c>
      <c r="H148" s="293" t="str">
        <f t="shared" si="23"/>
        <v/>
      </c>
    </row>
    <row r="149" spans="1:8" x14ac:dyDescent="0.2">
      <c r="A149" s="293">
        <f>'U19M 991'!K55</f>
        <v>974</v>
      </c>
      <c r="B149" s="33" t="str">
        <f>'U19M 991'!L55</f>
        <v>Emily Ford</v>
      </c>
      <c r="C149" s="129">
        <f>'U19M 991'!M55</f>
        <v>13.7</v>
      </c>
      <c r="D149" s="129">
        <f>'U19M 991'!N55</f>
        <v>14.35</v>
      </c>
      <c r="E149" s="293" t="str">
        <f>'U19M 991'!O55</f>
        <v>G</v>
      </c>
      <c r="F149" s="129">
        <f t="shared" si="21"/>
        <v>28.049999999999997</v>
      </c>
      <c r="G149" s="293">
        <f t="shared" si="22"/>
        <v>59</v>
      </c>
      <c r="H149" s="293" t="str">
        <f t="shared" si="23"/>
        <v/>
      </c>
    </row>
    <row r="150" spans="1:8" x14ac:dyDescent="0.2">
      <c r="A150" s="293">
        <f>'U19M 991'!K56</f>
        <v>975</v>
      </c>
      <c r="B150" s="33" t="str">
        <f>'U19M 991'!L56</f>
        <v>Sophie Notton</v>
      </c>
      <c r="C150" s="129">
        <f>'U19M 991'!M56</f>
        <v>14.967000000000001</v>
      </c>
      <c r="D150" s="129">
        <f>'U19M 991'!N56</f>
        <v>15.05</v>
      </c>
      <c r="E150" s="293" t="str">
        <f>'U19M 991'!O56</f>
        <v>G</v>
      </c>
      <c r="F150" s="129">
        <f t="shared" si="21"/>
        <v>30.017000000000003</v>
      </c>
      <c r="G150" s="293">
        <f t="shared" si="22"/>
        <v>12</v>
      </c>
      <c r="H150" s="293" t="str">
        <f t="shared" si="23"/>
        <v/>
      </c>
    </row>
    <row r="151" spans="1:8" x14ac:dyDescent="0.2">
      <c r="A151" s="293">
        <f>'U19M 991'!K57</f>
        <v>976</v>
      </c>
      <c r="B151" s="33">
        <f>'U19M 991'!L57</f>
        <v>0</v>
      </c>
      <c r="C151" s="129">
        <f>'U19M 991'!M57</f>
        <v>0</v>
      </c>
      <c r="D151" s="129">
        <f>'U19M 991'!N57</f>
        <v>0</v>
      </c>
      <c r="E151" s="293">
        <f>'U19M 991'!O57</f>
        <v>0</v>
      </c>
      <c r="F151" s="129" t="b">
        <f t="shared" si="21"/>
        <v>0</v>
      </c>
      <c r="G151" s="293">
        <f t="shared" si="22"/>
        <v>85</v>
      </c>
      <c r="H151" s="293" t="str">
        <f t="shared" si="23"/>
        <v/>
      </c>
    </row>
    <row r="152" spans="1:8" x14ac:dyDescent="0.2">
      <c r="A152" s="293">
        <f>'U19M 991'!U52</f>
        <v>978</v>
      </c>
      <c r="B152" s="33" t="str">
        <f>'U19M 991'!V52</f>
        <v>Brientony Jeyarajan</v>
      </c>
      <c r="C152" s="33">
        <f>'U19M 991'!W52</f>
        <v>14.034000000000001</v>
      </c>
      <c r="D152" s="33">
        <f>'U19M 991'!X52</f>
        <v>14.7</v>
      </c>
      <c r="E152" s="293" t="str">
        <f>'U19M 991'!Y52</f>
        <v>B</v>
      </c>
      <c r="F152" s="129" t="b">
        <f t="shared" si="21"/>
        <v>0</v>
      </c>
      <c r="G152" s="293">
        <f t="shared" si="22"/>
        <v>85</v>
      </c>
      <c r="H152" s="293" t="str">
        <f t="shared" si="23"/>
        <v/>
      </c>
    </row>
    <row r="153" spans="1:8" x14ac:dyDescent="0.2">
      <c r="A153" s="293">
        <f>'U19M 991'!U53</f>
        <v>979</v>
      </c>
      <c r="B153" s="33" t="str">
        <f>'U19M 991'!V53</f>
        <v>Tyler Pias</v>
      </c>
      <c r="C153" s="33">
        <f>'U19M 991'!W53</f>
        <v>11.9</v>
      </c>
      <c r="D153" s="33">
        <f>'U19M 991'!X53</f>
        <v>14.4</v>
      </c>
      <c r="E153" s="293" t="str">
        <f>'U19M 991'!Y53</f>
        <v>B</v>
      </c>
      <c r="F153" s="129" t="b">
        <f t="shared" si="21"/>
        <v>0</v>
      </c>
      <c r="G153" s="293">
        <f t="shared" si="22"/>
        <v>85</v>
      </c>
      <c r="H153" s="293" t="str">
        <f t="shared" si="23"/>
        <v/>
      </c>
    </row>
    <row r="154" spans="1:8" x14ac:dyDescent="0.2">
      <c r="A154" s="293">
        <f>'U19M 991'!U54</f>
        <v>980</v>
      </c>
      <c r="B154" s="33" t="str">
        <f>'U19M 991'!V54</f>
        <v>Lysia Bayley</v>
      </c>
      <c r="C154" s="33">
        <f>'U19M 991'!W54</f>
        <v>14.2</v>
      </c>
      <c r="D154" s="33">
        <f>'U19M 991'!X54</f>
        <v>14.75</v>
      </c>
      <c r="E154" s="293" t="str">
        <f>'U19M 991'!Y54</f>
        <v>G</v>
      </c>
      <c r="F154" s="129">
        <f t="shared" si="21"/>
        <v>28.95</v>
      </c>
      <c r="G154" s="293">
        <f t="shared" si="22"/>
        <v>40</v>
      </c>
      <c r="H154" s="293" t="str">
        <f t="shared" si="23"/>
        <v/>
      </c>
    </row>
    <row r="155" spans="1:8" x14ac:dyDescent="0.2">
      <c r="A155" s="293">
        <f>'U19M 991'!U55</f>
        <v>981</v>
      </c>
      <c r="B155" s="33" t="str">
        <f>'U19M 991'!V55</f>
        <v>Amelia Beet</v>
      </c>
      <c r="C155" s="33">
        <f>'U19M 991'!W55</f>
        <v>14.134</v>
      </c>
      <c r="D155" s="33">
        <f>'U19M 991'!X55</f>
        <v>0</v>
      </c>
      <c r="E155" s="293" t="str">
        <f>'U19M 991'!Y55</f>
        <v>G</v>
      </c>
      <c r="F155" s="129">
        <f t="shared" si="21"/>
        <v>14.134</v>
      </c>
      <c r="G155" s="293">
        <f t="shared" si="22"/>
        <v>79</v>
      </c>
      <c r="H155" s="293" t="str">
        <f t="shared" si="23"/>
        <v/>
      </c>
    </row>
    <row r="156" spans="1:8" x14ac:dyDescent="0.2">
      <c r="A156" s="293">
        <f>'U19M 991'!U56</f>
        <v>982</v>
      </c>
      <c r="B156" s="33" t="str">
        <f>'U19M 991'!V56</f>
        <v>Rachel Clifton</v>
      </c>
      <c r="C156" s="33">
        <f>'U19M 991'!W56</f>
        <v>0</v>
      </c>
      <c r="D156" s="33">
        <f>'U19M 991'!X56</f>
        <v>14.85</v>
      </c>
      <c r="E156" s="293" t="str">
        <f>'U19M 991'!Y56</f>
        <v>G</v>
      </c>
      <c r="F156" s="129">
        <f t="shared" si="21"/>
        <v>14.85</v>
      </c>
      <c r="G156" s="293">
        <f t="shared" si="22"/>
        <v>74</v>
      </c>
      <c r="H156" s="293" t="str">
        <f t="shared" si="23"/>
        <v/>
      </c>
    </row>
    <row r="157" spans="1:8" x14ac:dyDescent="0.2">
      <c r="A157" s="293">
        <f>'U19M 991'!U57</f>
        <v>983</v>
      </c>
      <c r="B157" s="33" t="str">
        <f>'U19M 991'!V57</f>
        <v>Karyce Johnson</v>
      </c>
      <c r="C157" s="33">
        <f>'U19M 991'!W57</f>
        <v>14.634</v>
      </c>
      <c r="D157" s="33">
        <f>'U19M 991'!X57</f>
        <v>15.1</v>
      </c>
      <c r="E157" s="293" t="str">
        <f>'U19M 991'!Y57</f>
        <v>G</v>
      </c>
      <c r="F157" s="129">
        <f t="shared" si="21"/>
        <v>29.734000000000002</v>
      </c>
      <c r="G157" s="293">
        <f t="shared" si="22"/>
        <v>17</v>
      </c>
      <c r="H157" s="293" t="str">
        <f t="shared" si="23"/>
        <v/>
      </c>
    </row>
    <row r="158" spans="1:8" x14ac:dyDescent="0.2">
      <c r="A158" s="293">
        <f>'U19M 991'!A63</f>
        <v>985</v>
      </c>
      <c r="B158" s="33">
        <f>'U19M 991'!B63</f>
        <v>0</v>
      </c>
      <c r="C158" s="129">
        <f>'U19M 991'!C63</f>
        <v>0</v>
      </c>
      <c r="D158" s="129">
        <f>'U19M 991'!D63</f>
        <v>0</v>
      </c>
      <c r="E158" s="293">
        <f>'U19M 991'!E63</f>
        <v>0</v>
      </c>
      <c r="F158" s="129" t="b">
        <f t="shared" si="21"/>
        <v>0</v>
      </c>
      <c r="G158" s="293">
        <f t="shared" si="22"/>
        <v>85</v>
      </c>
      <c r="H158" s="293" t="str">
        <f t="shared" si="23"/>
        <v/>
      </c>
    </row>
    <row r="159" spans="1:8" x14ac:dyDescent="0.2">
      <c r="A159" s="293">
        <f>'U19M 991'!A64</f>
        <v>986</v>
      </c>
      <c r="B159" s="33">
        <f>'U19M 991'!B64</f>
        <v>0</v>
      </c>
      <c r="C159" s="129">
        <f>'U19M 991'!C64</f>
        <v>0</v>
      </c>
      <c r="D159" s="129">
        <f>'U19M 991'!D64</f>
        <v>0</v>
      </c>
      <c r="E159" s="293">
        <f>'U19M 991'!E64</f>
        <v>0</v>
      </c>
      <c r="F159" s="129" t="b">
        <f t="shared" si="21"/>
        <v>0</v>
      </c>
      <c r="G159" s="293">
        <f t="shared" si="22"/>
        <v>85</v>
      </c>
      <c r="H159" s="293" t="str">
        <f t="shared" si="23"/>
        <v/>
      </c>
    </row>
    <row r="160" spans="1:8" x14ac:dyDescent="0.2">
      <c r="A160" s="293">
        <f>'U19M 991'!A65</f>
        <v>987</v>
      </c>
      <c r="B160" s="33">
        <f>'U19M 991'!B65</f>
        <v>0</v>
      </c>
      <c r="C160" s="129">
        <f>'U19M 991'!C65</f>
        <v>0</v>
      </c>
      <c r="D160" s="129">
        <f>'U19M 991'!D65</f>
        <v>0</v>
      </c>
      <c r="E160" s="293">
        <f>'U19M 991'!E65</f>
        <v>0</v>
      </c>
      <c r="F160" s="129" t="b">
        <f t="shared" si="21"/>
        <v>0</v>
      </c>
      <c r="G160" s="293">
        <f t="shared" si="22"/>
        <v>85</v>
      </c>
      <c r="H160" s="293" t="str">
        <f t="shared" si="23"/>
        <v/>
      </c>
    </row>
    <row r="161" spans="1:8" x14ac:dyDescent="0.2">
      <c r="A161" s="293">
        <f>'U19M 991'!A66</f>
        <v>988</v>
      </c>
      <c r="B161" s="33">
        <f>'U19M 991'!B66</f>
        <v>0</v>
      </c>
      <c r="C161" s="129">
        <f>'U19M 991'!C66</f>
        <v>0</v>
      </c>
      <c r="D161" s="129">
        <f>'U19M 991'!D66</f>
        <v>0</v>
      </c>
      <c r="E161" s="293">
        <f>'U19M 991'!E66</f>
        <v>0</v>
      </c>
      <c r="F161" s="129" t="b">
        <f t="shared" si="21"/>
        <v>0</v>
      </c>
      <c r="G161" s="293">
        <f t="shared" si="22"/>
        <v>85</v>
      </c>
      <c r="H161" s="293" t="str">
        <f t="shared" si="23"/>
        <v/>
      </c>
    </row>
    <row r="162" spans="1:8" x14ac:dyDescent="0.2">
      <c r="A162" s="293">
        <f>'U19M 991'!A67</f>
        <v>989</v>
      </c>
      <c r="B162" s="33">
        <f>'U19M 991'!B67</f>
        <v>0</v>
      </c>
      <c r="C162" s="129">
        <f>'U19M 991'!C67</f>
        <v>0</v>
      </c>
      <c r="D162" s="129">
        <f>'U19M 991'!D67</f>
        <v>0</v>
      </c>
      <c r="E162" s="293">
        <f>'U19M 991'!E67</f>
        <v>0</v>
      </c>
      <c r="F162" s="129" t="b">
        <f t="shared" si="21"/>
        <v>0</v>
      </c>
      <c r="G162" s="293">
        <f t="shared" si="22"/>
        <v>85</v>
      </c>
      <c r="H162" s="293" t="str">
        <f t="shared" si="23"/>
        <v/>
      </c>
    </row>
    <row r="163" spans="1:8" x14ac:dyDescent="0.2">
      <c r="A163" s="293">
        <f>'U19M 991'!A68</f>
        <v>990</v>
      </c>
      <c r="B163" s="33">
        <f>'U19M 991'!B68</f>
        <v>0</v>
      </c>
      <c r="C163" s="129">
        <f>'U19M 991'!C68</f>
        <v>0</v>
      </c>
      <c r="D163" s="129">
        <f>'U19M 991'!D68</f>
        <v>0</v>
      </c>
      <c r="E163" s="293">
        <f>'U19M 991'!E68</f>
        <v>0</v>
      </c>
      <c r="F163" s="129" t="b">
        <f t="shared" si="21"/>
        <v>0</v>
      </c>
      <c r="G163" s="293">
        <f t="shared" si="22"/>
        <v>85</v>
      </c>
      <c r="H163" s="293" t="str">
        <f t="shared" si="23"/>
        <v/>
      </c>
    </row>
  </sheetData>
  <sheetProtection sort="0"/>
  <sortState xmlns:xlrd2="http://schemas.microsoft.com/office/spreadsheetml/2017/richdata2" ref="A2:H145">
    <sortCondition ref="A2:A145"/>
  </sortState>
  <phoneticPr fontId="25" type="noConversion"/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>
    <tabColor theme="9" tint="0.39997558519241921"/>
    <pageSetUpPr fitToPage="1"/>
  </sheetPr>
  <dimension ref="A1:N57"/>
  <sheetViews>
    <sheetView showGridLines="0" view="pageBreakPreview" topLeftCell="C1" zoomScale="115" zoomScaleNormal="100" zoomScaleSheetLayoutView="115" workbookViewId="0">
      <selection activeCell="J43" sqref="J43"/>
    </sheetView>
  </sheetViews>
  <sheetFormatPr defaultColWidth="9.140625" defaultRowHeight="12.75" x14ac:dyDescent="0.2"/>
  <cols>
    <col min="1" max="2" width="9.140625" hidden="1" customWidth="1"/>
    <col min="3" max="3" width="2.7109375" customWidth="1"/>
    <col min="12" max="12" width="2.7109375" customWidth="1"/>
    <col min="13" max="14" width="9.140625" hidden="1" customWidth="1"/>
    <col min="15" max="15" width="33.140625" customWidth="1"/>
    <col min="16" max="16" width="21.7109375" customWidth="1"/>
  </cols>
  <sheetData>
    <row r="1" spans="1:14" ht="21" thickBot="1" x14ac:dyDescent="0.35">
      <c r="C1" s="2" t="s">
        <v>602</v>
      </c>
      <c r="D1" s="3"/>
      <c r="E1" s="3"/>
      <c r="F1" s="3"/>
      <c r="G1" s="3"/>
      <c r="H1" s="3"/>
      <c r="I1" s="3"/>
      <c r="J1" s="3"/>
      <c r="K1" s="3" t="s">
        <v>603</v>
      </c>
      <c r="L1" s="4"/>
      <c r="M1" s="5"/>
      <c r="N1" s="5"/>
    </row>
    <row r="2" spans="1:14" ht="15.75" x14ac:dyDescent="0.25">
      <c r="C2" s="9"/>
      <c r="D2" s="6" t="s">
        <v>604</v>
      </c>
      <c r="E2" s="7"/>
      <c r="F2" s="7"/>
      <c r="G2" s="7"/>
      <c r="H2" s="7"/>
      <c r="I2" s="7"/>
      <c r="J2" s="7"/>
      <c r="K2" s="7"/>
      <c r="L2" s="8"/>
      <c r="M2" s="7"/>
      <c r="N2" s="7"/>
    </row>
    <row r="3" spans="1:14" x14ac:dyDescent="0.2">
      <c r="C3" s="11"/>
      <c r="L3" s="10"/>
    </row>
    <row r="4" spans="1:14" s="16" customFormat="1" x14ac:dyDescent="0.2">
      <c r="A4" s="14" t="s">
        <v>605</v>
      </c>
      <c r="B4" s="14" t="s">
        <v>597</v>
      </c>
      <c r="C4" s="15"/>
      <c r="D4" s="12" t="s">
        <v>592</v>
      </c>
      <c r="E4" s="12" t="s">
        <v>606</v>
      </c>
      <c r="F4" s="12" t="s">
        <v>607</v>
      </c>
      <c r="G4" s="12" t="s">
        <v>608</v>
      </c>
      <c r="H4" s="13" t="s">
        <v>599</v>
      </c>
      <c r="I4" s="13" t="s">
        <v>600</v>
      </c>
      <c r="J4" s="13" t="s">
        <v>6</v>
      </c>
      <c r="K4" s="13" t="s">
        <v>5</v>
      </c>
      <c r="L4" s="26"/>
      <c r="M4" s="14" t="s">
        <v>600</v>
      </c>
      <c r="N4" s="14" t="s">
        <v>5</v>
      </c>
    </row>
    <row r="5" spans="1:14" ht="19.5" x14ac:dyDescent="0.35">
      <c r="A5">
        <v>1</v>
      </c>
      <c r="B5" s="17" t="s">
        <v>609</v>
      </c>
      <c r="C5" s="11"/>
      <c r="D5" s="30" t="s">
        <v>7</v>
      </c>
      <c r="E5" s="18">
        <f>'U11G 91'!V2</f>
        <v>5</v>
      </c>
      <c r="F5" s="18">
        <f>'U11B 191'!V2</f>
        <v>1</v>
      </c>
      <c r="G5" s="18">
        <f>'U11M 291'!AJ2</f>
        <v>6</v>
      </c>
      <c r="H5" s="18">
        <f>SUM(E5:G5)</f>
        <v>12</v>
      </c>
      <c r="I5" s="18">
        <f>RANK(H5,H$5:H$17,1)</f>
        <v>3</v>
      </c>
      <c r="J5" s="23" t="str">
        <f t="shared" ref="J5:J17" si="0">VLOOKUP(I5,A$5:B$17,2)</f>
        <v>3rd</v>
      </c>
      <c r="K5" s="18">
        <f>VLOOKUP(I5,M$5:N$17,2)</f>
        <v>3</v>
      </c>
      <c r="L5" s="27"/>
      <c r="M5" s="17">
        <v>1</v>
      </c>
      <c r="N5" s="17">
        <v>1</v>
      </c>
    </row>
    <row r="6" spans="1:14" ht="19.5" x14ac:dyDescent="0.35">
      <c r="A6">
        <v>2</v>
      </c>
      <c r="B6" s="17" t="s">
        <v>610</v>
      </c>
      <c r="C6" s="11"/>
      <c r="D6" s="31" t="s">
        <v>9</v>
      </c>
      <c r="E6" s="19">
        <f>'U11G 91'!V3</f>
        <v>10</v>
      </c>
      <c r="F6" s="19">
        <f>'U11B 191'!V3</f>
        <v>13</v>
      </c>
      <c r="G6" s="19">
        <f>'U11M 291'!AJ3</f>
        <v>7</v>
      </c>
      <c r="H6" s="19">
        <f t="shared" ref="H6:H17" si="1">SUM(E6:G6)</f>
        <v>30</v>
      </c>
      <c r="I6" s="19">
        <f t="shared" ref="I6:I17" si="2">RANK(H6,H$5:H$17,1)</f>
        <v>9</v>
      </c>
      <c r="J6" s="24" t="str">
        <f t="shared" si="0"/>
        <v>9th</v>
      </c>
      <c r="K6" s="19">
        <f t="shared" ref="K6:K17" si="3">VLOOKUP(I6,M$5:N$17,2)</f>
        <v>9</v>
      </c>
      <c r="L6" s="27"/>
      <c r="M6" s="17">
        <v>2</v>
      </c>
      <c r="N6" s="17">
        <v>2</v>
      </c>
    </row>
    <row r="7" spans="1:14" ht="19.5" x14ac:dyDescent="0.35">
      <c r="A7">
        <v>3</v>
      </c>
      <c r="B7" s="17" t="s">
        <v>611</v>
      </c>
      <c r="C7" s="11"/>
      <c r="D7" s="31" t="s">
        <v>11</v>
      </c>
      <c r="E7" s="19">
        <f>'U11G 91'!V4</f>
        <v>3</v>
      </c>
      <c r="F7" s="19">
        <f>'U11B 191'!V4</f>
        <v>13</v>
      </c>
      <c r="G7" s="19">
        <f>'U11M 291'!AJ4</f>
        <v>8</v>
      </c>
      <c r="H7" s="19">
        <f t="shared" si="1"/>
        <v>24</v>
      </c>
      <c r="I7" s="19">
        <f t="shared" si="2"/>
        <v>8</v>
      </c>
      <c r="J7" s="24" t="str">
        <f t="shared" si="0"/>
        <v>8th</v>
      </c>
      <c r="K7" s="19">
        <f t="shared" si="3"/>
        <v>8</v>
      </c>
      <c r="L7" s="27"/>
      <c r="M7" s="17">
        <v>3</v>
      </c>
      <c r="N7" s="17">
        <v>3</v>
      </c>
    </row>
    <row r="8" spans="1:14" ht="19.5" x14ac:dyDescent="0.35">
      <c r="A8">
        <v>4</v>
      </c>
      <c r="B8" s="17" t="s">
        <v>14</v>
      </c>
      <c r="C8" s="11"/>
      <c r="D8" s="31" t="s">
        <v>13</v>
      </c>
      <c r="E8" s="19">
        <f>'U11G 91'!V5</f>
        <v>6</v>
      </c>
      <c r="F8" s="19">
        <f>'U11B 191'!V5</f>
        <v>2</v>
      </c>
      <c r="G8" s="19">
        <f>'U11M 291'!AJ5</f>
        <v>3</v>
      </c>
      <c r="H8" s="19">
        <f t="shared" si="1"/>
        <v>11</v>
      </c>
      <c r="I8" s="19">
        <f t="shared" si="2"/>
        <v>2</v>
      </c>
      <c r="J8" s="24" t="str">
        <f t="shared" si="0"/>
        <v>2nd</v>
      </c>
      <c r="K8" s="19">
        <f t="shared" si="3"/>
        <v>2</v>
      </c>
      <c r="L8" s="27"/>
      <c r="M8" s="17">
        <v>4</v>
      </c>
      <c r="N8" s="17">
        <v>4</v>
      </c>
    </row>
    <row r="9" spans="1:14" ht="19.5" x14ac:dyDescent="0.35">
      <c r="A9">
        <v>5</v>
      </c>
      <c r="B9" s="17" t="s">
        <v>16</v>
      </c>
      <c r="C9" s="11"/>
      <c r="D9" s="31" t="s">
        <v>15</v>
      </c>
      <c r="E9" s="19">
        <f>'U11G 91'!V6</f>
        <v>13</v>
      </c>
      <c r="F9" s="19">
        <f>'U11B 191'!V6</f>
        <v>13</v>
      </c>
      <c r="G9" s="19">
        <f>'U11M 291'!AJ6</f>
        <v>13</v>
      </c>
      <c r="H9" s="19">
        <f t="shared" si="1"/>
        <v>39</v>
      </c>
      <c r="I9" s="19">
        <f t="shared" si="2"/>
        <v>11</v>
      </c>
      <c r="J9" s="24" t="str">
        <f t="shared" si="0"/>
        <v>11th</v>
      </c>
      <c r="K9" s="19">
        <f t="shared" si="3"/>
        <v>11</v>
      </c>
      <c r="L9" s="27"/>
      <c r="M9" s="17">
        <v>5</v>
      </c>
      <c r="N9" s="17">
        <v>5</v>
      </c>
    </row>
    <row r="10" spans="1:14" ht="19.5" x14ac:dyDescent="0.35">
      <c r="A10">
        <v>6</v>
      </c>
      <c r="B10" s="17" t="s">
        <v>18</v>
      </c>
      <c r="C10" s="11"/>
      <c r="D10" s="31" t="s">
        <v>17</v>
      </c>
      <c r="E10" s="19">
        <f>'U11G 91'!V7</f>
        <v>13</v>
      </c>
      <c r="F10" s="19">
        <f>'U11B 191'!V7</f>
        <v>13</v>
      </c>
      <c r="G10" s="19">
        <f>'U11M 291'!AJ7</f>
        <v>13</v>
      </c>
      <c r="H10" s="19">
        <f t="shared" si="1"/>
        <v>39</v>
      </c>
      <c r="I10" s="19">
        <f t="shared" si="2"/>
        <v>11</v>
      </c>
      <c r="J10" s="24" t="str">
        <f t="shared" si="0"/>
        <v>11th</v>
      </c>
      <c r="K10" s="19">
        <f t="shared" si="3"/>
        <v>11</v>
      </c>
      <c r="L10" s="27"/>
      <c r="M10" s="17">
        <v>6</v>
      </c>
      <c r="N10" s="17">
        <v>6</v>
      </c>
    </row>
    <row r="11" spans="1:14" ht="19.5" x14ac:dyDescent="0.35">
      <c r="A11">
        <v>7</v>
      </c>
      <c r="B11" s="17" t="s">
        <v>20</v>
      </c>
      <c r="C11" s="11"/>
      <c r="D11" s="31" t="s">
        <v>19</v>
      </c>
      <c r="E11" s="19">
        <f>'U11G 91'!V8</f>
        <v>13</v>
      </c>
      <c r="F11" s="19">
        <f>'U11B 191'!V8</f>
        <v>13</v>
      </c>
      <c r="G11" s="19">
        <f>'U11M 291'!AJ8</f>
        <v>13</v>
      </c>
      <c r="H11" s="19">
        <f t="shared" si="1"/>
        <v>39</v>
      </c>
      <c r="I11" s="19">
        <f t="shared" si="2"/>
        <v>11</v>
      </c>
      <c r="J11" s="24" t="str">
        <f t="shared" si="0"/>
        <v>11th</v>
      </c>
      <c r="K11" s="19">
        <f t="shared" si="3"/>
        <v>11</v>
      </c>
      <c r="L11" s="27"/>
      <c r="M11" s="17">
        <v>7</v>
      </c>
      <c r="N11" s="17">
        <v>7</v>
      </c>
    </row>
    <row r="12" spans="1:14" ht="19.5" x14ac:dyDescent="0.35">
      <c r="A12">
        <v>8</v>
      </c>
      <c r="B12" s="17" t="s">
        <v>22</v>
      </c>
      <c r="C12" s="11"/>
      <c r="D12" s="31" t="s">
        <v>21</v>
      </c>
      <c r="E12" s="19">
        <f>'U11G 91'!V9</f>
        <v>2</v>
      </c>
      <c r="F12" s="19">
        <f>'U11B 191'!V9</f>
        <v>5</v>
      </c>
      <c r="G12" s="19">
        <f>'U11M 291'!AJ9</f>
        <v>9</v>
      </c>
      <c r="H12" s="19">
        <f t="shared" si="1"/>
        <v>16</v>
      </c>
      <c r="I12" s="19">
        <f t="shared" si="2"/>
        <v>4</v>
      </c>
      <c r="J12" s="24" t="str">
        <f t="shared" si="0"/>
        <v>4th</v>
      </c>
      <c r="K12" s="19">
        <f t="shared" si="3"/>
        <v>4</v>
      </c>
      <c r="L12" s="27"/>
      <c r="M12" s="17">
        <v>8</v>
      </c>
      <c r="N12" s="17">
        <v>8</v>
      </c>
    </row>
    <row r="13" spans="1:14" ht="19.5" x14ac:dyDescent="0.35">
      <c r="A13">
        <v>9</v>
      </c>
      <c r="B13" s="17" t="s">
        <v>24</v>
      </c>
      <c r="C13" s="11"/>
      <c r="D13" s="31" t="s">
        <v>23</v>
      </c>
      <c r="E13" s="19">
        <f>'U11G 91'!V10</f>
        <v>1</v>
      </c>
      <c r="F13" s="19">
        <f>'U11B 191'!V10</f>
        <v>6</v>
      </c>
      <c r="G13" s="19">
        <f>'U11M 291'!AJ10</f>
        <v>2</v>
      </c>
      <c r="H13" s="19">
        <f t="shared" si="1"/>
        <v>9</v>
      </c>
      <c r="I13" s="19">
        <f t="shared" si="2"/>
        <v>1</v>
      </c>
      <c r="J13" s="24" t="str">
        <f t="shared" si="0"/>
        <v>1st</v>
      </c>
      <c r="K13" s="19">
        <f t="shared" si="3"/>
        <v>1</v>
      </c>
      <c r="L13" s="27"/>
      <c r="M13" s="17">
        <v>9</v>
      </c>
      <c r="N13" s="17">
        <v>9</v>
      </c>
    </row>
    <row r="14" spans="1:14" ht="19.5" x14ac:dyDescent="0.35">
      <c r="A14">
        <v>10</v>
      </c>
      <c r="B14" s="17" t="s">
        <v>26</v>
      </c>
      <c r="C14" s="11"/>
      <c r="D14" s="31" t="s">
        <v>25</v>
      </c>
      <c r="E14" s="19">
        <f>'U11G 91'!V11</f>
        <v>7</v>
      </c>
      <c r="F14" s="19">
        <f>'U11B 191'!V11</f>
        <v>4</v>
      </c>
      <c r="G14" s="19">
        <f>'U11M 291'!AJ11</f>
        <v>5</v>
      </c>
      <c r="H14" s="19">
        <f t="shared" si="1"/>
        <v>16</v>
      </c>
      <c r="I14" s="19">
        <f t="shared" si="2"/>
        <v>4</v>
      </c>
      <c r="J14" s="24" t="str">
        <f t="shared" si="0"/>
        <v>4th</v>
      </c>
      <c r="K14" s="19">
        <f t="shared" si="3"/>
        <v>4</v>
      </c>
      <c r="L14" s="27"/>
      <c r="M14" s="17">
        <v>10</v>
      </c>
      <c r="N14" s="17">
        <v>10</v>
      </c>
    </row>
    <row r="15" spans="1:14" ht="19.5" x14ac:dyDescent="0.35">
      <c r="A15">
        <v>11</v>
      </c>
      <c r="B15" s="17" t="s">
        <v>28</v>
      </c>
      <c r="C15" s="11"/>
      <c r="D15" s="31" t="s">
        <v>27</v>
      </c>
      <c r="E15" s="19">
        <f>'U11G 91'!V12</f>
        <v>8</v>
      </c>
      <c r="F15" s="19">
        <f>'U11B 191'!V12</f>
        <v>13</v>
      </c>
      <c r="G15" s="19">
        <f>'U11M 291'!AJ12</f>
        <v>1</v>
      </c>
      <c r="H15" s="19">
        <f t="shared" si="1"/>
        <v>22</v>
      </c>
      <c r="I15" s="19">
        <f t="shared" si="2"/>
        <v>7</v>
      </c>
      <c r="J15" s="24" t="str">
        <f t="shared" si="0"/>
        <v>7th</v>
      </c>
      <c r="K15" s="19">
        <f t="shared" si="3"/>
        <v>7</v>
      </c>
      <c r="L15" s="27"/>
      <c r="M15" s="17">
        <v>11</v>
      </c>
      <c r="N15" s="17">
        <v>11</v>
      </c>
    </row>
    <row r="16" spans="1:14" ht="19.5" x14ac:dyDescent="0.35">
      <c r="A16">
        <v>12</v>
      </c>
      <c r="B16" s="17" t="s">
        <v>30</v>
      </c>
      <c r="C16" s="11"/>
      <c r="D16" s="31" t="s">
        <v>29</v>
      </c>
      <c r="E16" s="19">
        <f>'U11G 91'!V13</f>
        <v>9</v>
      </c>
      <c r="F16" s="19">
        <f>'U11B 191'!V13</f>
        <v>3</v>
      </c>
      <c r="G16" s="19">
        <f>'U11M 291'!AJ13</f>
        <v>4</v>
      </c>
      <c r="H16" s="19">
        <f t="shared" si="1"/>
        <v>16</v>
      </c>
      <c r="I16" s="19">
        <f t="shared" si="2"/>
        <v>4</v>
      </c>
      <c r="J16" s="24" t="str">
        <f t="shared" si="0"/>
        <v>4th</v>
      </c>
      <c r="K16" s="19">
        <f t="shared" si="3"/>
        <v>4</v>
      </c>
      <c r="L16" s="27"/>
      <c r="M16" s="17">
        <v>12</v>
      </c>
      <c r="N16" s="17">
        <v>12</v>
      </c>
    </row>
    <row r="17" spans="1:14" ht="19.5" x14ac:dyDescent="0.35">
      <c r="A17">
        <v>13</v>
      </c>
      <c r="B17" s="17" t="s">
        <v>32</v>
      </c>
      <c r="C17" s="11"/>
      <c r="D17" s="94" t="s">
        <v>31</v>
      </c>
      <c r="E17" s="20">
        <f>'U11G 91'!V14</f>
        <v>4</v>
      </c>
      <c r="F17" s="20">
        <f>'U11B 191'!V14</f>
        <v>13</v>
      </c>
      <c r="G17" s="20">
        <f>'U11M 291'!AJ14</f>
        <v>13</v>
      </c>
      <c r="H17" s="20">
        <f t="shared" si="1"/>
        <v>30</v>
      </c>
      <c r="I17" s="20">
        <f t="shared" si="2"/>
        <v>9</v>
      </c>
      <c r="J17" s="25" t="str">
        <f t="shared" si="0"/>
        <v>9th</v>
      </c>
      <c r="K17" s="20">
        <f t="shared" si="3"/>
        <v>9</v>
      </c>
      <c r="L17" s="27"/>
      <c r="M17" s="17">
        <v>13</v>
      </c>
      <c r="N17" s="17">
        <v>13</v>
      </c>
    </row>
    <row r="18" spans="1:14" x14ac:dyDescent="0.2">
      <c r="C18" s="11"/>
      <c r="L18" s="10"/>
    </row>
    <row r="19" spans="1:14" x14ac:dyDescent="0.2">
      <c r="C19" s="11"/>
      <c r="L19" s="10"/>
    </row>
    <row r="20" spans="1:14" ht="15.75" x14ac:dyDescent="0.25">
      <c r="C20" s="11"/>
      <c r="D20" s="1" t="s">
        <v>612</v>
      </c>
      <c r="L20" s="10"/>
    </row>
    <row r="21" spans="1:14" x14ac:dyDescent="0.2">
      <c r="C21" s="11"/>
      <c r="D21" s="22"/>
      <c r="L21" s="10"/>
    </row>
    <row r="22" spans="1:14" s="16" customFormat="1" x14ac:dyDescent="0.2">
      <c r="A22" s="14"/>
      <c r="B22" s="14"/>
      <c r="C22" s="15"/>
      <c r="D22" s="12" t="s">
        <v>592</v>
      </c>
      <c r="E22" s="12" t="s">
        <v>613</v>
      </c>
      <c r="F22" s="12" t="s">
        <v>614</v>
      </c>
      <c r="G22" s="12" t="s">
        <v>615</v>
      </c>
      <c r="H22" s="13" t="s">
        <v>599</v>
      </c>
      <c r="I22" s="13" t="s">
        <v>600</v>
      </c>
      <c r="J22" s="13" t="s">
        <v>6</v>
      </c>
      <c r="K22" s="13" t="s">
        <v>5</v>
      </c>
      <c r="L22" s="26"/>
    </row>
    <row r="23" spans="1:14" ht="19.5" x14ac:dyDescent="0.35">
      <c r="A23" s="17"/>
      <c r="B23" s="17"/>
      <c r="C23" s="11"/>
      <c r="D23" s="30" t="s">
        <v>7</v>
      </c>
      <c r="E23" s="18">
        <f>'U14G 491'!V2</f>
        <v>9</v>
      </c>
      <c r="F23" s="18">
        <f>'U14B 591'!V2</f>
        <v>2</v>
      </c>
      <c r="G23" s="18">
        <f>'U14M 691'!AJ2</f>
        <v>7</v>
      </c>
      <c r="H23" s="18">
        <f>SUM(E23:G23)</f>
        <v>18</v>
      </c>
      <c r="I23" s="18">
        <f>RANK(H23,H$23:H$35,1)</f>
        <v>6</v>
      </c>
      <c r="J23" s="23" t="str">
        <f t="shared" ref="J23:J35" si="4">VLOOKUP(I23,A$5:B$17,2)</f>
        <v>6th</v>
      </c>
      <c r="K23" s="18">
        <f>VLOOKUP(I23,M$5:N$17,2)</f>
        <v>6</v>
      </c>
      <c r="L23" s="27"/>
    </row>
    <row r="24" spans="1:14" ht="19.5" x14ac:dyDescent="0.35">
      <c r="A24" s="17"/>
      <c r="B24" s="17"/>
      <c r="C24" s="11"/>
      <c r="D24" s="31" t="s">
        <v>9</v>
      </c>
      <c r="E24" s="19">
        <f>'U14G 491'!V3</f>
        <v>8</v>
      </c>
      <c r="F24" s="19">
        <f>'U14B 591'!V3</f>
        <v>5</v>
      </c>
      <c r="G24" s="19">
        <f>'U14M 691'!AJ3</f>
        <v>4</v>
      </c>
      <c r="H24" s="19">
        <f t="shared" ref="H24:H35" si="5">SUM(E24:G24)</f>
        <v>17</v>
      </c>
      <c r="I24" s="19">
        <f t="shared" ref="I24:I35" si="6">RANK(H24,H$23:H$35,1)</f>
        <v>5</v>
      </c>
      <c r="J24" s="24" t="str">
        <f t="shared" si="4"/>
        <v>5th</v>
      </c>
      <c r="K24" s="19">
        <f t="shared" ref="K24:K35" si="7">VLOOKUP(I24,M$5:N$17,2)</f>
        <v>5</v>
      </c>
      <c r="L24" s="27"/>
    </row>
    <row r="25" spans="1:14" ht="19.5" x14ac:dyDescent="0.35">
      <c r="A25" s="17"/>
      <c r="B25" s="17"/>
      <c r="C25" s="11"/>
      <c r="D25" s="31" t="s">
        <v>11</v>
      </c>
      <c r="E25" s="19">
        <f>'U14G 491'!V4</f>
        <v>1</v>
      </c>
      <c r="F25" s="19">
        <f>'U14B 591'!V4</f>
        <v>3</v>
      </c>
      <c r="G25" s="19">
        <f>'U14M 691'!AJ4</f>
        <v>3</v>
      </c>
      <c r="H25" s="19">
        <f t="shared" si="5"/>
        <v>7</v>
      </c>
      <c r="I25" s="19">
        <f t="shared" si="6"/>
        <v>1</v>
      </c>
      <c r="J25" s="24" t="str">
        <f t="shared" si="4"/>
        <v>1st</v>
      </c>
      <c r="K25" s="19">
        <f t="shared" si="7"/>
        <v>1</v>
      </c>
      <c r="L25" s="27"/>
    </row>
    <row r="26" spans="1:14" ht="19.5" x14ac:dyDescent="0.35">
      <c r="A26" s="17"/>
      <c r="B26" s="17"/>
      <c r="C26" s="132"/>
      <c r="D26" s="31" t="s">
        <v>13</v>
      </c>
      <c r="E26" s="19">
        <f>'U14G 491'!V5</f>
        <v>5</v>
      </c>
      <c r="F26" s="19">
        <f>'U14B 591'!V5</f>
        <v>1</v>
      </c>
      <c r="G26" s="19">
        <f>'U14M 691'!AJ5</f>
        <v>6</v>
      </c>
      <c r="H26" s="19">
        <f t="shared" si="5"/>
        <v>12</v>
      </c>
      <c r="I26" s="19">
        <f t="shared" si="6"/>
        <v>3</v>
      </c>
      <c r="J26" s="24" t="str">
        <f t="shared" si="4"/>
        <v>3rd</v>
      </c>
      <c r="K26" s="19">
        <f t="shared" si="7"/>
        <v>3</v>
      </c>
      <c r="L26" s="27"/>
      <c r="N26" s="31"/>
    </row>
    <row r="27" spans="1:14" ht="19.5" x14ac:dyDescent="0.35">
      <c r="A27" s="17"/>
      <c r="B27" s="17"/>
      <c r="C27" s="11"/>
      <c r="D27" s="31" t="s">
        <v>15</v>
      </c>
      <c r="E27" s="19">
        <f>'U14G 491'!V6</f>
        <v>13</v>
      </c>
      <c r="F27" s="19">
        <f>'U14B 591'!V6</f>
        <v>13</v>
      </c>
      <c r="G27" s="19">
        <f>'U14M 691'!AJ6</f>
        <v>13</v>
      </c>
      <c r="H27" s="19">
        <f t="shared" si="5"/>
        <v>39</v>
      </c>
      <c r="I27" s="19">
        <f t="shared" si="6"/>
        <v>12</v>
      </c>
      <c r="J27" s="24" t="str">
        <f t="shared" si="4"/>
        <v>12th</v>
      </c>
      <c r="K27" s="19">
        <f t="shared" si="7"/>
        <v>12</v>
      </c>
      <c r="L27" s="27"/>
    </row>
    <row r="28" spans="1:14" ht="19.5" x14ac:dyDescent="0.35">
      <c r="A28" s="17"/>
      <c r="B28" s="17"/>
      <c r="C28" s="11"/>
      <c r="D28" s="31" t="s">
        <v>17</v>
      </c>
      <c r="E28" s="19">
        <f>'U14G 491'!V7</f>
        <v>10</v>
      </c>
      <c r="F28" s="19">
        <f>'U14B 591'!V7</f>
        <v>13</v>
      </c>
      <c r="G28" s="19">
        <f>'U14M 691'!AJ7</f>
        <v>13</v>
      </c>
      <c r="H28" s="19">
        <f t="shared" si="5"/>
        <v>36</v>
      </c>
      <c r="I28" s="19">
        <f t="shared" si="6"/>
        <v>10</v>
      </c>
      <c r="J28" s="24" t="str">
        <f t="shared" si="4"/>
        <v>10th</v>
      </c>
      <c r="K28" s="19">
        <f t="shared" si="7"/>
        <v>10</v>
      </c>
      <c r="L28" s="27"/>
    </row>
    <row r="29" spans="1:14" ht="19.5" x14ac:dyDescent="0.35">
      <c r="A29" s="17"/>
      <c r="B29" s="17"/>
      <c r="C29" s="11"/>
      <c r="D29" s="31" t="s">
        <v>19</v>
      </c>
      <c r="E29" s="19">
        <f>'U14G 491'!V8</f>
        <v>13</v>
      </c>
      <c r="F29" s="19">
        <f>'U14B 591'!V8</f>
        <v>13</v>
      </c>
      <c r="G29" s="19">
        <f>'U14M 691'!AJ8</f>
        <v>13</v>
      </c>
      <c r="H29" s="19">
        <f t="shared" si="5"/>
        <v>39</v>
      </c>
      <c r="I29" s="19">
        <f t="shared" si="6"/>
        <v>12</v>
      </c>
      <c r="J29" s="24" t="str">
        <f t="shared" si="4"/>
        <v>12th</v>
      </c>
      <c r="K29" s="19">
        <f t="shared" si="7"/>
        <v>12</v>
      </c>
      <c r="L29" s="27"/>
    </row>
    <row r="30" spans="1:14" ht="19.5" x14ac:dyDescent="0.35">
      <c r="A30" s="17"/>
      <c r="B30" s="17"/>
      <c r="C30" s="11"/>
      <c r="D30" s="31" t="s">
        <v>21</v>
      </c>
      <c r="E30" s="19">
        <f>'U14G 491'!V9</f>
        <v>3</v>
      </c>
      <c r="F30" s="19">
        <f>'U14B 591'!V9</f>
        <v>13</v>
      </c>
      <c r="G30" s="19">
        <f>'U14M 691'!AJ9</f>
        <v>13</v>
      </c>
      <c r="H30" s="19">
        <f t="shared" si="5"/>
        <v>29</v>
      </c>
      <c r="I30" s="19">
        <f t="shared" si="6"/>
        <v>8</v>
      </c>
      <c r="J30" s="24" t="str">
        <f t="shared" si="4"/>
        <v>8th</v>
      </c>
      <c r="K30" s="19">
        <f t="shared" si="7"/>
        <v>8</v>
      </c>
      <c r="L30" s="27"/>
    </row>
    <row r="31" spans="1:14" ht="19.5" x14ac:dyDescent="0.35">
      <c r="A31" s="17"/>
      <c r="B31" s="17"/>
      <c r="C31" s="11"/>
      <c r="D31" s="31" t="s">
        <v>23</v>
      </c>
      <c r="E31" s="19">
        <f>'U14G 491'!V10</f>
        <v>2</v>
      </c>
      <c r="F31" s="19">
        <f>'U14B 591'!V10</f>
        <v>13</v>
      </c>
      <c r="G31" s="19">
        <f>'U14M 691'!AJ10</f>
        <v>5</v>
      </c>
      <c r="H31" s="19">
        <f t="shared" si="5"/>
        <v>20</v>
      </c>
      <c r="I31" s="19">
        <f t="shared" si="6"/>
        <v>7</v>
      </c>
      <c r="J31" s="24" t="str">
        <f t="shared" si="4"/>
        <v>7th</v>
      </c>
      <c r="K31" s="19">
        <f t="shared" si="7"/>
        <v>7</v>
      </c>
      <c r="L31" s="27"/>
    </row>
    <row r="32" spans="1:14" ht="19.5" x14ac:dyDescent="0.35">
      <c r="A32" s="17"/>
      <c r="B32" s="17"/>
      <c r="C32" s="11"/>
      <c r="D32" s="31" t="s">
        <v>25</v>
      </c>
      <c r="E32" s="19">
        <f>'U14G 491'!V11</f>
        <v>7</v>
      </c>
      <c r="F32" s="19">
        <f>'U14B 591'!V11</f>
        <v>4</v>
      </c>
      <c r="G32" s="19">
        <f>'U14M 691'!AJ11</f>
        <v>2</v>
      </c>
      <c r="H32" s="19">
        <f t="shared" si="5"/>
        <v>13</v>
      </c>
      <c r="I32" s="19">
        <f t="shared" si="6"/>
        <v>4</v>
      </c>
      <c r="J32" s="24" t="str">
        <f t="shared" si="4"/>
        <v>4th</v>
      </c>
      <c r="K32" s="19">
        <f t="shared" si="7"/>
        <v>4</v>
      </c>
      <c r="L32" s="27"/>
    </row>
    <row r="33" spans="1:12" ht="19.5" x14ac:dyDescent="0.35">
      <c r="A33" s="17"/>
      <c r="B33" s="17"/>
      <c r="C33" s="11"/>
      <c r="D33" s="31" t="s">
        <v>27</v>
      </c>
      <c r="E33" s="19">
        <f>'U14G 491'!V12</f>
        <v>4</v>
      </c>
      <c r="F33" s="19">
        <f>'U14B 591'!V12</f>
        <v>6</v>
      </c>
      <c r="G33" s="19">
        <f>'U14M 691'!AJ12</f>
        <v>1</v>
      </c>
      <c r="H33" s="19">
        <f t="shared" si="5"/>
        <v>11</v>
      </c>
      <c r="I33" s="19">
        <f t="shared" si="6"/>
        <v>2</v>
      </c>
      <c r="J33" s="24" t="str">
        <f t="shared" si="4"/>
        <v>2nd</v>
      </c>
      <c r="K33" s="19">
        <f t="shared" si="7"/>
        <v>2</v>
      </c>
      <c r="L33" s="27"/>
    </row>
    <row r="34" spans="1:12" ht="19.5" x14ac:dyDescent="0.35">
      <c r="A34" s="17"/>
      <c r="B34" s="17"/>
      <c r="C34" s="11"/>
      <c r="D34" s="31" t="s">
        <v>29</v>
      </c>
      <c r="E34" s="19">
        <f>'U14G 491'!V13</f>
        <v>11</v>
      </c>
      <c r="F34" s="19">
        <f>'U14B 591'!V13</f>
        <v>13</v>
      </c>
      <c r="G34" s="19">
        <f>'U14M 691'!AJ13</f>
        <v>13</v>
      </c>
      <c r="H34" s="19">
        <f t="shared" si="5"/>
        <v>37</v>
      </c>
      <c r="I34" s="19">
        <f t="shared" si="6"/>
        <v>11</v>
      </c>
      <c r="J34" s="24" t="str">
        <f t="shared" si="4"/>
        <v>11th</v>
      </c>
      <c r="K34" s="19">
        <f t="shared" si="7"/>
        <v>11</v>
      </c>
      <c r="L34" s="27"/>
    </row>
    <row r="35" spans="1:12" ht="19.5" x14ac:dyDescent="0.35">
      <c r="A35" s="17"/>
      <c r="B35" s="17"/>
      <c r="C35" s="11"/>
      <c r="D35" s="94" t="s">
        <v>31</v>
      </c>
      <c r="E35" s="20">
        <f>'U14G 491'!V14</f>
        <v>6</v>
      </c>
      <c r="F35" s="20">
        <f>'U14B 591'!V14</f>
        <v>13</v>
      </c>
      <c r="G35" s="20">
        <f>'U14M 691'!AJ14</f>
        <v>13</v>
      </c>
      <c r="H35" s="20">
        <f t="shared" si="5"/>
        <v>32</v>
      </c>
      <c r="I35" s="20">
        <f t="shared" si="6"/>
        <v>9</v>
      </c>
      <c r="J35" s="25" t="str">
        <f t="shared" si="4"/>
        <v>9th</v>
      </c>
      <c r="K35" s="20">
        <f t="shared" si="7"/>
        <v>9</v>
      </c>
      <c r="L35" s="27"/>
    </row>
    <row r="36" spans="1:12" x14ac:dyDescent="0.2">
      <c r="C36" s="11"/>
      <c r="G36" s="21"/>
      <c r="H36" s="21"/>
      <c r="I36" s="21"/>
      <c r="J36" s="21"/>
      <c r="K36" s="21"/>
      <c r="L36" s="28"/>
    </row>
    <row r="37" spans="1:12" ht="15.75" x14ac:dyDescent="0.25">
      <c r="C37" s="11"/>
      <c r="D37" s="1" t="s">
        <v>616</v>
      </c>
      <c r="L37" s="10"/>
    </row>
    <row r="38" spans="1:12" x14ac:dyDescent="0.2">
      <c r="C38" s="11"/>
      <c r="L38" s="10"/>
    </row>
    <row r="39" spans="1:12" s="16" customFormat="1" x14ac:dyDescent="0.2">
      <c r="C39" s="15"/>
      <c r="D39" s="12" t="s">
        <v>592</v>
      </c>
      <c r="E39" s="12" t="s">
        <v>617</v>
      </c>
      <c r="F39" s="12" t="s">
        <v>618</v>
      </c>
      <c r="G39" s="12" t="s">
        <v>619</v>
      </c>
      <c r="H39" s="13" t="s">
        <v>599</v>
      </c>
      <c r="I39" s="13" t="s">
        <v>600</v>
      </c>
      <c r="J39" s="13" t="s">
        <v>6</v>
      </c>
      <c r="K39" s="13" t="s">
        <v>5</v>
      </c>
      <c r="L39" s="26"/>
    </row>
    <row r="40" spans="1:12" ht="19.5" x14ac:dyDescent="0.35">
      <c r="C40" s="11"/>
      <c r="D40" s="30" t="s">
        <v>7</v>
      </c>
      <c r="E40" s="18">
        <f>'U19G 791'!V2</f>
        <v>6</v>
      </c>
      <c r="F40" s="18">
        <f>'U19B 891'!V2</f>
        <v>13</v>
      </c>
      <c r="G40" s="18">
        <f>'U19M 991'!AJ2</f>
        <v>5</v>
      </c>
      <c r="H40" s="18">
        <f>SUM(E40:G40)</f>
        <v>24</v>
      </c>
      <c r="I40" s="18">
        <f>RANK(H40,H$40:H$52,1)</f>
        <v>8</v>
      </c>
      <c r="J40" s="23" t="str">
        <f t="shared" ref="J40:J52" si="8">VLOOKUP(I40,A$5:B$17,2)</f>
        <v>8th</v>
      </c>
      <c r="K40" s="18">
        <f>VLOOKUP(I40,M$5:N$17,2)</f>
        <v>8</v>
      </c>
      <c r="L40" s="27"/>
    </row>
    <row r="41" spans="1:12" ht="19.5" x14ac:dyDescent="0.35">
      <c r="C41" s="11"/>
      <c r="D41" s="31" t="s">
        <v>9</v>
      </c>
      <c r="E41" s="19">
        <f>'U19G 791'!V3</f>
        <v>5</v>
      </c>
      <c r="F41" s="19">
        <f>'U19B 891'!V3</f>
        <v>3</v>
      </c>
      <c r="G41" s="19">
        <f>'U19M 991'!AJ3</f>
        <v>1</v>
      </c>
      <c r="H41" s="19">
        <f t="shared" ref="H41:H52" si="9">SUM(E41:G41)</f>
        <v>9</v>
      </c>
      <c r="I41" s="19">
        <f t="shared" ref="I41:I52" si="10">RANK(H41,H$40:H$52,1)</f>
        <v>2</v>
      </c>
      <c r="J41" s="24" t="str">
        <f t="shared" si="8"/>
        <v>2nd</v>
      </c>
      <c r="K41" s="19">
        <f t="shared" ref="K41:K52" si="11">VLOOKUP(I41,M$5:N$17,2)</f>
        <v>2</v>
      </c>
      <c r="L41" s="27"/>
    </row>
    <row r="42" spans="1:12" ht="19.5" x14ac:dyDescent="0.35">
      <c r="C42" s="11"/>
      <c r="D42" s="31" t="s">
        <v>11</v>
      </c>
      <c r="E42" s="19">
        <f>'U19G 791'!V4</f>
        <v>3</v>
      </c>
      <c r="F42" s="19">
        <f>'U19B 891'!V4</f>
        <v>2</v>
      </c>
      <c r="G42" s="19">
        <f>'U19M 991'!AJ4</f>
        <v>3</v>
      </c>
      <c r="H42" s="19">
        <f t="shared" si="9"/>
        <v>8</v>
      </c>
      <c r="I42" s="19">
        <f t="shared" si="10"/>
        <v>1</v>
      </c>
      <c r="J42" s="24" t="str">
        <f t="shared" si="8"/>
        <v>1st</v>
      </c>
      <c r="K42" s="19">
        <f t="shared" si="11"/>
        <v>1</v>
      </c>
      <c r="L42" s="27"/>
    </row>
    <row r="43" spans="1:12" ht="19.5" x14ac:dyDescent="0.35">
      <c r="C43" s="11"/>
      <c r="D43" s="31" t="s">
        <v>13</v>
      </c>
      <c r="E43" s="19">
        <f>'U19G 791'!V5</f>
        <v>10</v>
      </c>
      <c r="F43" s="19">
        <f>'U19B 891'!V5</f>
        <v>1</v>
      </c>
      <c r="G43" s="19">
        <f>'U19M 991'!AJ5</f>
        <v>4</v>
      </c>
      <c r="H43" s="19">
        <f t="shared" si="9"/>
        <v>15</v>
      </c>
      <c r="I43" s="19">
        <f t="shared" si="10"/>
        <v>4</v>
      </c>
      <c r="J43" s="24" t="str">
        <f t="shared" si="8"/>
        <v>4th</v>
      </c>
      <c r="K43" s="19">
        <f t="shared" si="11"/>
        <v>4</v>
      </c>
      <c r="L43" s="27"/>
    </row>
    <row r="44" spans="1:12" ht="19.5" x14ac:dyDescent="0.35">
      <c r="C44" s="11"/>
      <c r="D44" s="31" t="s">
        <v>15</v>
      </c>
      <c r="E44" s="19">
        <f>'U19G 791'!V6</f>
        <v>13</v>
      </c>
      <c r="F44" s="19">
        <f>'U19B 891'!V6</f>
        <v>13</v>
      </c>
      <c r="G44" s="19">
        <f>'U19M 991'!AJ6</f>
        <v>13</v>
      </c>
      <c r="H44" s="19">
        <f t="shared" si="9"/>
        <v>39</v>
      </c>
      <c r="I44" s="19">
        <f t="shared" si="10"/>
        <v>12</v>
      </c>
      <c r="J44" s="24" t="str">
        <f t="shared" si="8"/>
        <v>12th</v>
      </c>
      <c r="K44" s="19">
        <f t="shared" si="11"/>
        <v>12</v>
      </c>
      <c r="L44" s="27"/>
    </row>
    <row r="45" spans="1:12" ht="19.5" x14ac:dyDescent="0.35">
      <c r="C45" s="11"/>
      <c r="D45" s="31" t="s">
        <v>17</v>
      </c>
      <c r="E45" s="19">
        <f>'U19G 791'!V7</f>
        <v>8</v>
      </c>
      <c r="F45" s="19">
        <f>'U19B 891'!V7</f>
        <v>13</v>
      </c>
      <c r="G45" s="19">
        <f>'U19M 991'!AJ7</f>
        <v>13</v>
      </c>
      <c r="H45" s="19">
        <f t="shared" si="9"/>
        <v>34</v>
      </c>
      <c r="I45" s="19">
        <f t="shared" si="10"/>
        <v>9</v>
      </c>
      <c r="J45" s="24" t="str">
        <f t="shared" si="8"/>
        <v>9th</v>
      </c>
      <c r="K45" s="19">
        <f t="shared" si="11"/>
        <v>9</v>
      </c>
      <c r="L45" s="27"/>
    </row>
    <row r="46" spans="1:12" ht="19.5" x14ac:dyDescent="0.35">
      <c r="C46" s="11"/>
      <c r="D46" s="31" t="s">
        <v>19</v>
      </c>
      <c r="E46" s="19">
        <f>'U19G 791'!V8</f>
        <v>13</v>
      </c>
      <c r="F46" s="19">
        <f>'U19B 891'!V8</f>
        <v>13</v>
      </c>
      <c r="G46" s="19">
        <f>'U19M 991'!AJ8</f>
        <v>13</v>
      </c>
      <c r="H46" s="19">
        <f t="shared" si="9"/>
        <v>39</v>
      </c>
      <c r="I46" s="19">
        <f t="shared" si="10"/>
        <v>12</v>
      </c>
      <c r="J46" s="24" t="str">
        <f t="shared" si="8"/>
        <v>12th</v>
      </c>
      <c r="K46" s="19">
        <f t="shared" si="11"/>
        <v>12</v>
      </c>
      <c r="L46" s="27"/>
    </row>
    <row r="47" spans="1:12" ht="19.5" x14ac:dyDescent="0.35">
      <c r="C47" s="132"/>
      <c r="D47" s="31" t="s">
        <v>21</v>
      </c>
      <c r="E47" s="19">
        <f>'U19G 791'!V9</f>
        <v>9</v>
      </c>
      <c r="F47" s="19">
        <f>'U19B 891'!V9</f>
        <v>13</v>
      </c>
      <c r="G47" s="19">
        <f>'U19M 991'!AJ9</f>
        <v>13</v>
      </c>
      <c r="H47" s="19">
        <f t="shared" si="9"/>
        <v>35</v>
      </c>
      <c r="I47" s="19">
        <f t="shared" si="10"/>
        <v>10</v>
      </c>
      <c r="J47" s="24" t="str">
        <f t="shared" si="8"/>
        <v>10th</v>
      </c>
      <c r="K47" s="19">
        <f t="shared" si="11"/>
        <v>10</v>
      </c>
      <c r="L47" s="27"/>
    </row>
    <row r="48" spans="1:12" ht="19.5" x14ac:dyDescent="0.35">
      <c r="C48" s="11"/>
      <c r="D48" s="31" t="s">
        <v>23</v>
      </c>
      <c r="E48" s="19">
        <f>'U19G 791'!V10</f>
        <v>1</v>
      </c>
      <c r="F48" s="19">
        <f>'U19B 891'!V10</f>
        <v>13</v>
      </c>
      <c r="G48" s="19">
        <f>'U19M 991'!AJ10</f>
        <v>8</v>
      </c>
      <c r="H48" s="19">
        <f t="shared" si="9"/>
        <v>22</v>
      </c>
      <c r="I48" s="19">
        <f t="shared" si="10"/>
        <v>6</v>
      </c>
      <c r="J48" s="24" t="str">
        <f t="shared" si="8"/>
        <v>6th</v>
      </c>
      <c r="K48" s="19">
        <f t="shared" si="11"/>
        <v>6</v>
      </c>
      <c r="L48" s="27"/>
    </row>
    <row r="49" spans="1:12" ht="19.5" x14ac:dyDescent="0.35">
      <c r="C49" s="11"/>
      <c r="D49" s="31" t="s">
        <v>25</v>
      </c>
      <c r="E49" s="19">
        <f>'U19G 791'!V11</f>
        <v>4</v>
      </c>
      <c r="F49" s="19">
        <f>'U19B 891'!V11</f>
        <v>5</v>
      </c>
      <c r="G49" s="19">
        <f>'U19M 991'!AJ11</f>
        <v>2</v>
      </c>
      <c r="H49" s="19">
        <f t="shared" si="9"/>
        <v>11</v>
      </c>
      <c r="I49" s="19">
        <f t="shared" si="10"/>
        <v>3</v>
      </c>
      <c r="J49" s="24" t="str">
        <f t="shared" si="8"/>
        <v>3rd</v>
      </c>
      <c r="K49" s="19">
        <f t="shared" si="11"/>
        <v>3</v>
      </c>
      <c r="L49" s="27"/>
    </row>
    <row r="50" spans="1:12" ht="19.5" x14ac:dyDescent="0.35">
      <c r="C50" s="11"/>
      <c r="D50" s="31" t="s">
        <v>27</v>
      </c>
      <c r="E50" s="19">
        <f>'U19G 791'!V12</f>
        <v>7</v>
      </c>
      <c r="F50" s="19">
        <f>'U19B 891'!V12</f>
        <v>4</v>
      </c>
      <c r="G50" s="19">
        <f>'U19M 991'!AJ12</f>
        <v>6</v>
      </c>
      <c r="H50" s="19">
        <f t="shared" si="9"/>
        <v>17</v>
      </c>
      <c r="I50" s="19">
        <f t="shared" si="10"/>
        <v>5</v>
      </c>
      <c r="J50" s="24" t="str">
        <f t="shared" si="8"/>
        <v>5th</v>
      </c>
      <c r="K50" s="19">
        <f t="shared" si="11"/>
        <v>5</v>
      </c>
      <c r="L50" s="27"/>
    </row>
    <row r="51" spans="1:12" ht="19.5" x14ac:dyDescent="0.35">
      <c r="C51" s="11"/>
      <c r="D51" s="31" t="s">
        <v>29</v>
      </c>
      <c r="E51" s="19">
        <f>'U19G 791'!V13</f>
        <v>2</v>
      </c>
      <c r="F51" s="19">
        <f>'U19B 891'!V13</f>
        <v>13</v>
      </c>
      <c r="G51" s="19">
        <f>'U19M 991'!AJ13</f>
        <v>7</v>
      </c>
      <c r="H51" s="19">
        <f t="shared" si="9"/>
        <v>22</v>
      </c>
      <c r="I51" s="19">
        <f t="shared" si="10"/>
        <v>6</v>
      </c>
      <c r="J51" s="24" t="str">
        <f t="shared" si="8"/>
        <v>6th</v>
      </c>
      <c r="K51" s="19">
        <f t="shared" si="11"/>
        <v>6</v>
      </c>
      <c r="L51" s="27"/>
    </row>
    <row r="52" spans="1:12" ht="19.5" x14ac:dyDescent="0.35">
      <c r="C52" s="11"/>
      <c r="D52" s="94" t="s">
        <v>31</v>
      </c>
      <c r="E52" s="20">
        <f>'U19G 791'!V14</f>
        <v>11</v>
      </c>
      <c r="F52" s="20">
        <f>'U19B 891'!V14</f>
        <v>13</v>
      </c>
      <c r="G52" s="20">
        <f>'U19M 991'!AJ14</f>
        <v>13</v>
      </c>
      <c r="H52" s="20">
        <f t="shared" si="9"/>
        <v>37</v>
      </c>
      <c r="I52" s="20">
        <f t="shared" si="10"/>
        <v>11</v>
      </c>
      <c r="J52" s="25" t="str">
        <f t="shared" si="8"/>
        <v>11th</v>
      </c>
      <c r="K52" s="20">
        <f t="shared" si="11"/>
        <v>11</v>
      </c>
      <c r="L52" s="27"/>
    </row>
    <row r="53" spans="1:12" ht="13.5" thickBot="1" x14ac:dyDescent="0.25">
      <c r="C53" s="11"/>
      <c r="L53" s="10"/>
    </row>
    <row r="54" spans="1:12" ht="15.75" x14ac:dyDescent="0.25">
      <c r="A54" s="7"/>
      <c r="B54" s="7"/>
      <c r="C54" s="7"/>
      <c r="D54" s="7"/>
      <c r="E54" s="7"/>
      <c r="F54" s="7"/>
      <c r="G54" s="7"/>
      <c r="H54" s="7"/>
      <c r="I54" s="126" t="s">
        <v>620</v>
      </c>
      <c r="J54" s="7"/>
      <c r="K54" s="6" t="s">
        <v>621</v>
      </c>
      <c r="L54" s="7"/>
    </row>
    <row r="55" spans="1:12" ht="20.25" x14ac:dyDescent="0.3">
      <c r="D55" s="29" t="s">
        <v>622</v>
      </c>
      <c r="H55" s="127"/>
      <c r="K55" s="307"/>
      <c r="L55" s="308"/>
    </row>
    <row r="56" spans="1:12" ht="4.1500000000000004" customHeight="1" x14ac:dyDescent="0.2">
      <c r="H56" s="21"/>
    </row>
    <row r="57" spans="1:12" ht="20.25" x14ac:dyDescent="0.3">
      <c r="D57" s="29" t="s">
        <v>623</v>
      </c>
      <c r="H57" s="127"/>
      <c r="K57" s="307"/>
      <c r="L57" s="308"/>
    </row>
  </sheetData>
  <mergeCells count="2">
    <mergeCell ref="K55:L55"/>
    <mergeCell ref="K57:L57"/>
  </mergeCells>
  <phoneticPr fontId="9" type="noConversion"/>
  <conditionalFormatting sqref="E40:I52 E23:I35 E5:I17">
    <cfRule type="cellIs" dxfId="9" priority="10" stopIfTrue="1" operator="greaterThan">
      <formula>0</formula>
    </cfRule>
  </conditionalFormatting>
  <conditionalFormatting sqref="J40:J52 J5:J17 J23:J35">
    <cfRule type="cellIs" dxfId="8" priority="11" stopIfTrue="1" operator="equal">
      <formula>"1st"</formula>
    </cfRule>
    <cfRule type="cellIs" dxfId="7" priority="12" stopIfTrue="1" operator="equal">
      <formula>"2nd"</formula>
    </cfRule>
    <cfRule type="cellIs" dxfId="6" priority="13" stopIfTrue="1" operator="equal">
      <formula>"3rd"</formula>
    </cfRule>
  </conditionalFormatting>
  <conditionalFormatting sqref="L40:L52 L5:L17 L23:L35">
    <cfRule type="cellIs" dxfId="5" priority="14" stopIfTrue="1" operator="equal">
      <formula>1</formula>
    </cfRule>
    <cfRule type="cellIs" dxfId="4" priority="15" stopIfTrue="1" operator="equal">
      <formula>2</formula>
    </cfRule>
    <cfRule type="cellIs" dxfId="3" priority="16" stopIfTrue="1" operator="equal">
      <formula>3</formula>
    </cfRule>
  </conditionalFormatting>
  <conditionalFormatting sqref="K40:K52 K5:K17 K23:K35">
    <cfRule type="cellIs" dxfId="2" priority="17" stopIfTrue="1" operator="equal">
      <formula>1</formula>
    </cfRule>
    <cfRule type="cellIs" dxfId="1" priority="18" stopIfTrue="1" operator="equal">
      <formula>2</formula>
    </cfRule>
    <cfRule type="cellIs" dxfId="0" priority="19" stopIfTrue="1" operator="equal">
      <formula>3</formula>
    </cfRule>
  </conditionalFormatting>
  <printOptions horizontalCentered="1"/>
  <pageMargins left="0.23622047244094491" right="0.39370078740157483" top="0.98425196850393704" bottom="0.98425196850393704" header="0.51181102362204722" footer="0.51181102362204722"/>
  <pageSetup paperSize="9" scale="71" orientation="portrait" copies="2" r:id="rId1"/>
  <headerFooter alignWithMargins="0">
    <oddHeader>&amp;C&amp;"Arial,Bold"&amp;14SCHOOL GYM NATIONAL FINAL
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indexed="51"/>
    <pageSetUpPr fitToPage="1"/>
  </sheetPr>
  <dimension ref="A1:Y71"/>
  <sheetViews>
    <sheetView showGridLines="0" view="pageBreakPreview" topLeftCell="A16" zoomScaleNormal="100" zoomScaleSheetLayoutView="100" workbookViewId="0">
      <selection activeCell="B18" sqref="B18"/>
    </sheetView>
  </sheetViews>
  <sheetFormatPr defaultColWidth="9.140625" defaultRowHeight="14.25" x14ac:dyDescent="0.2"/>
  <cols>
    <col min="1" max="1" width="6.7109375" style="42" customWidth="1"/>
    <col min="2" max="2" width="24.7109375" style="33" customWidth="1"/>
    <col min="3" max="4" width="8.7109375" style="96" customWidth="1"/>
    <col min="5" max="5" width="1.7109375" style="33" customWidth="1"/>
    <col min="6" max="6" width="6.7109375" style="42" customWidth="1"/>
    <col min="7" max="7" width="24.7109375" style="33" customWidth="1"/>
    <col min="8" max="9" width="8.7109375" style="96" customWidth="1"/>
    <col min="10" max="10" width="1.7109375" style="33" customWidth="1"/>
    <col min="11" max="11" width="6.7109375" style="42" customWidth="1"/>
    <col min="12" max="12" width="24.7109375" style="33" customWidth="1"/>
    <col min="13" max="14" width="8.7109375" style="96" customWidth="1"/>
    <col min="15" max="15" width="1.7109375" style="33" customWidth="1"/>
    <col min="16" max="16" width="4.28515625" style="33" customWidth="1"/>
    <col min="17" max="17" width="6" style="33" customWidth="1"/>
    <col min="18" max="18" width="8.42578125" style="96" customWidth="1"/>
    <col min="19" max="19" width="24.140625" style="96" customWidth="1"/>
    <col min="20" max="21" width="8" style="33" customWidth="1"/>
    <col min="22" max="22" width="6" style="33" customWidth="1"/>
    <col min="23" max="23" width="9" style="33" customWidth="1"/>
    <col min="24" max="24" width="3" style="33" customWidth="1"/>
    <col min="25" max="25" width="8.42578125" style="33" customWidth="1"/>
    <col min="26" max="26" width="4.28515625" style="33" customWidth="1"/>
    <col min="27" max="27" width="21.42578125" style="33" customWidth="1"/>
    <col min="28" max="28" width="7.140625" style="33" customWidth="1"/>
    <col min="29" max="29" width="7" style="33" customWidth="1"/>
    <col min="30" max="16384" width="9.140625" style="33"/>
  </cols>
  <sheetData>
    <row r="1" spans="1:25" ht="15" hidden="1" x14ac:dyDescent="0.25">
      <c r="A1" s="101"/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140" t="s">
        <v>4</v>
      </c>
      <c r="V1" s="58" t="s">
        <v>5</v>
      </c>
      <c r="W1" s="58" t="s">
        <v>6</v>
      </c>
      <c r="X1" s="58"/>
      <c r="Y1" s="141"/>
    </row>
    <row r="2" spans="1:25" hidden="1" x14ac:dyDescent="0.2">
      <c r="A2" s="90"/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St Faith's</v>
      </c>
      <c r="T2" s="62">
        <f>SUM(C19:D24)</f>
        <v>141.6</v>
      </c>
      <c r="U2" s="174">
        <f>C27</f>
        <v>114</v>
      </c>
      <c r="V2" s="63">
        <f>IF(U2=0,13,RANK(U2,U$2:U$14,0))</f>
        <v>1</v>
      </c>
      <c r="W2" s="142" t="str">
        <f>VLOOKUP(V2,X$2:Y$14,2)</f>
        <v>First</v>
      </c>
      <c r="X2" s="65">
        <v>1</v>
      </c>
      <c r="Y2" s="143" t="s">
        <v>8</v>
      </c>
    </row>
    <row r="3" spans="1:25" hidden="1" x14ac:dyDescent="0.2">
      <c r="A3" s="90"/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>
        <f>G18</f>
        <v>0</v>
      </c>
      <c r="T3" s="62">
        <f>SUM(H19:I24)</f>
        <v>0</v>
      </c>
      <c r="U3" s="174">
        <f>H27</f>
        <v>0</v>
      </c>
      <c r="V3" s="63">
        <f t="shared" ref="V3:V14" si="0">IF(U3=0,13,RANK(U3,U$2:U$14,0))</f>
        <v>13</v>
      </c>
      <c r="W3" s="142" t="str">
        <f t="shared" ref="W3:W14" si="1">VLOOKUP(V3,X$2:Y$14,2)</f>
        <v>13th</v>
      </c>
      <c r="X3" s="65">
        <v>2</v>
      </c>
      <c r="Y3" s="143" t="s">
        <v>10</v>
      </c>
    </row>
    <row r="4" spans="1:25" hidden="1" x14ac:dyDescent="0.2">
      <c r="A4" s="90"/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>
        <f>L18</f>
        <v>0</v>
      </c>
      <c r="T4" s="62">
        <f>SUM(M19:N24)</f>
        <v>0</v>
      </c>
      <c r="U4" s="174">
        <f>M27</f>
        <v>0</v>
      </c>
      <c r="V4" s="63">
        <f t="shared" si="0"/>
        <v>13</v>
      </c>
      <c r="W4" s="142" t="str">
        <f t="shared" si="1"/>
        <v>13th</v>
      </c>
      <c r="X4" s="65">
        <v>3</v>
      </c>
      <c r="Y4" s="143" t="s">
        <v>12</v>
      </c>
    </row>
    <row r="5" spans="1:25" hidden="1" x14ac:dyDescent="0.2">
      <c r="A5" s="90"/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Stanwix</v>
      </c>
      <c r="T5" s="62">
        <f>SUM(C30:D34)</f>
        <v>111.70000000000002</v>
      </c>
      <c r="U5" s="174">
        <f>C38</f>
        <v>113.14999999999999</v>
      </c>
      <c r="V5" s="63">
        <f t="shared" si="0"/>
        <v>2</v>
      </c>
      <c r="W5" s="142" t="str">
        <f t="shared" si="1"/>
        <v>Second</v>
      </c>
      <c r="X5" s="65">
        <v>4</v>
      </c>
      <c r="Y5" s="144" t="s">
        <v>14</v>
      </c>
    </row>
    <row r="6" spans="1:25" hidden="1" x14ac:dyDescent="0.2">
      <c r="A6" s="90"/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61">
        <f>G29</f>
        <v>0</v>
      </c>
      <c r="T6" s="62">
        <f>SUM(H30:I35)</f>
        <v>0</v>
      </c>
      <c r="U6" s="174">
        <f>H38</f>
        <v>0</v>
      </c>
      <c r="V6" s="63">
        <f t="shared" si="0"/>
        <v>13</v>
      </c>
      <c r="W6" s="142" t="str">
        <f t="shared" si="1"/>
        <v>13th</v>
      </c>
      <c r="X6" s="65">
        <v>5</v>
      </c>
      <c r="Y6" s="144" t="s">
        <v>16</v>
      </c>
    </row>
    <row r="7" spans="1:25" hidden="1" x14ac:dyDescent="0.2">
      <c r="A7" s="90"/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>
        <f>L29</f>
        <v>0</v>
      </c>
      <c r="T7" s="62">
        <f>SUM(M30:N35)</f>
        <v>0</v>
      </c>
      <c r="U7" s="174">
        <f>M38</f>
        <v>0</v>
      </c>
      <c r="V7" s="63">
        <f t="shared" si="0"/>
        <v>13</v>
      </c>
      <c r="W7" s="142" t="str">
        <f t="shared" si="1"/>
        <v>13th</v>
      </c>
      <c r="X7" s="65">
        <v>6</v>
      </c>
      <c r="Y7" s="144" t="s">
        <v>18</v>
      </c>
    </row>
    <row r="8" spans="1:25" hidden="1" x14ac:dyDescent="0.2">
      <c r="A8" s="90"/>
      <c r="C8" s="117"/>
      <c r="D8" s="117"/>
      <c r="H8" s="117"/>
      <c r="I8" s="117"/>
      <c r="M8" s="117"/>
      <c r="N8" s="117"/>
      <c r="Q8" s="68" t="s">
        <v>19</v>
      </c>
      <c r="R8" s="68" t="str">
        <f>A40</f>
        <v>Sc</v>
      </c>
      <c r="S8" s="61">
        <f>B40</f>
        <v>0</v>
      </c>
      <c r="T8" s="62">
        <f>SUM(C41:D46)</f>
        <v>0</v>
      </c>
      <c r="U8" s="174">
        <f>C49</f>
        <v>0</v>
      </c>
      <c r="V8" s="63">
        <f t="shared" si="0"/>
        <v>13</v>
      </c>
      <c r="W8" s="142" t="str">
        <f t="shared" si="1"/>
        <v>13th</v>
      </c>
      <c r="X8" s="65">
        <v>7</v>
      </c>
      <c r="Y8" s="144" t="s">
        <v>20</v>
      </c>
    </row>
    <row r="9" spans="1:25" hidden="1" x14ac:dyDescent="0.2">
      <c r="A9" s="90"/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 t="str">
        <f>G40</f>
        <v>Dair House</v>
      </c>
      <c r="T9" s="62">
        <f>SUM(H41:I46)</f>
        <v>103.25</v>
      </c>
      <c r="U9" s="174">
        <f>H49</f>
        <v>102.25</v>
      </c>
      <c r="V9" s="63">
        <f t="shared" si="0"/>
        <v>5</v>
      </c>
      <c r="W9" s="142" t="str">
        <f t="shared" si="1"/>
        <v>5th</v>
      </c>
      <c r="X9" s="65">
        <v>8</v>
      </c>
      <c r="Y9" s="144" t="s">
        <v>22</v>
      </c>
    </row>
    <row r="10" spans="1:25" hidden="1" x14ac:dyDescent="0.2">
      <c r="A10" s="90"/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 t="str">
        <f>L40</f>
        <v>St John's</v>
      </c>
      <c r="T10" s="62">
        <f>SUM(M41:N46)</f>
        <v>82.649999999999991</v>
      </c>
      <c r="U10" s="174">
        <f>M49</f>
        <v>82.65</v>
      </c>
      <c r="V10" s="63">
        <f t="shared" si="0"/>
        <v>6</v>
      </c>
      <c r="W10" s="142" t="str">
        <f t="shared" si="1"/>
        <v>6th</v>
      </c>
      <c r="X10" s="65">
        <v>9</v>
      </c>
      <c r="Y10" s="144" t="s">
        <v>24</v>
      </c>
    </row>
    <row r="11" spans="1:25" hidden="1" x14ac:dyDescent="0.2">
      <c r="A11" s="90"/>
      <c r="C11" s="117"/>
      <c r="D11" s="117"/>
      <c r="H11" s="117"/>
      <c r="I11" s="117"/>
      <c r="M11" s="117"/>
      <c r="N11" s="117"/>
      <c r="Q11" s="60" t="s">
        <v>25</v>
      </c>
      <c r="R11" s="60" t="str">
        <f>A51</f>
        <v>SW</v>
      </c>
      <c r="S11" s="61" t="str">
        <f>B51</f>
        <v>Port Regis</v>
      </c>
      <c r="T11" s="62">
        <f>SUM(C52:D57)</f>
        <v>134.75</v>
      </c>
      <c r="U11" s="174">
        <f>C60</f>
        <v>109</v>
      </c>
      <c r="V11" s="63">
        <f t="shared" si="0"/>
        <v>4</v>
      </c>
      <c r="W11" s="142" t="str">
        <f t="shared" si="1"/>
        <v>4th</v>
      </c>
      <c r="X11" s="65">
        <v>10</v>
      </c>
      <c r="Y11" s="144" t="s">
        <v>26</v>
      </c>
    </row>
    <row r="12" spans="1:25" hidden="1" x14ac:dyDescent="0.2">
      <c r="A12" s="90"/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>
        <f>G51</f>
        <v>0</v>
      </c>
      <c r="T12" s="62">
        <f>SUM(H52:I57)</f>
        <v>0</v>
      </c>
      <c r="U12" s="174">
        <f>H60</f>
        <v>0</v>
      </c>
      <c r="V12" s="63">
        <f t="shared" si="0"/>
        <v>13</v>
      </c>
      <c r="W12" s="142" t="str">
        <f t="shared" si="1"/>
        <v>13th</v>
      </c>
      <c r="X12" s="65">
        <v>11</v>
      </c>
      <c r="Y12" s="144" t="s">
        <v>28</v>
      </c>
    </row>
    <row r="13" spans="1:25" hidden="1" x14ac:dyDescent="0.2">
      <c r="A13" s="90"/>
      <c r="C13" s="117"/>
      <c r="D13" s="117"/>
      <c r="H13" s="117"/>
      <c r="I13" s="117"/>
      <c r="M13" s="117"/>
      <c r="N13" s="117"/>
      <c r="Q13" s="60" t="s">
        <v>29</v>
      </c>
      <c r="R13" s="60" t="str">
        <f>K51</f>
        <v>WM</v>
      </c>
      <c r="S13" s="61" t="str">
        <f>L51</f>
        <v>Coppice</v>
      </c>
      <c r="T13" s="62">
        <f>SUM(M52:N57)</f>
        <v>135.15</v>
      </c>
      <c r="U13" s="174">
        <f>M60</f>
        <v>109.9</v>
      </c>
      <c r="V13" s="63">
        <f t="shared" si="0"/>
        <v>3</v>
      </c>
      <c r="W13" s="142" t="str">
        <f t="shared" si="1"/>
        <v>Third</v>
      </c>
      <c r="X13" s="65">
        <v>12</v>
      </c>
      <c r="Y13" s="144" t="s">
        <v>30</v>
      </c>
    </row>
    <row r="14" spans="1:25" hidden="1" x14ac:dyDescent="0.2">
      <c r="A14" s="90"/>
      <c r="C14" s="117"/>
      <c r="D14" s="117"/>
      <c r="H14" s="117"/>
      <c r="I14" s="117"/>
      <c r="M14" s="117"/>
      <c r="N14" s="117"/>
      <c r="Q14" s="60" t="s">
        <v>31</v>
      </c>
      <c r="R14" s="60" t="str">
        <f>A62</f>
        <v>Y</v>
      </c>
      <c r="S14" s="61">
        <f>B62</f>
        <v>0</v>
      </c>
      <c r="T14" s="62">
        <f>SUM(C63:D68)</f>
        <v>0</v>
      </c>
      <c r="U14" s="174">
        <f>C71</f>
        <v>0</v>
      </c>
      <c r="V14" s="63">
        <f t="shared" si="0"/>
        <v>13</v>
      </c>
      <c r="W14" s="142" t="str">
        <f t="shared" si="1"/>
        <v>13th</v>
      </c>
      <c r="X14" s="65">
        <v>13</v>
      </c>
      <c r="Y14" s="144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R15" s="117"/>
      <c r="S15" s="117"/>
    </row>
    <row r="16" spans="1:25" ht="15" x14ac:dyDescent="0.25">
      <c r="A16" s="102" t="s">
        <v>114</v>
      </c>
      <c r="C16" s="117"/>
      <c r="D16" s="117"/>
      <c r="H16" s="117"/>
      <c r="I16" s="117"/>
      <c r="M16" s="117"/>
      <c r="N16" s="117"/>
      <c r="R16" s="117"/>
      <c r="S16" s="117"/>
    </row>
    <row r="18" spans="1:22" ht="15" x14ac:dyDescent="0.25">
      <c r="A18" s="169" t="s">
        <v>7</v>
      </c>
      <c r="B18" s="107" t="s">
        <v>115</v>
      </c>
      <c r="C18" s="111" t="s">
        <v>35</v>
      </c>
      <c r="D18" s="111" t="s">
        <v>36</v>
      </c>
      <c r="F18" s="52" t="s">
        <v>9</v>
      </c>
      <c r="G18" s="107"/>
      <c r="H18" s="111" t="s">
        <v>35</v>
      </c>
      <c r="I18" s="111" t="s">
        <v>36</v>
      </c>
      <c r="J18" s="112"/>
      <c r="K18" s="169" t="s">
        <v>11</v>
      </c>
      <c r="L18" s="107"/>
      <c r="M18" s="111" t="s">
        <v>35</v>
      </c>
      <c r="N18" s="111" t="s">
        <v>36</v>
      </c>
      <c r="O18" s="42"/>
      <c r="P18" s="42"/>
      <c r="Q18" s="42"/>
      <c r="R18" s="46"/>
      <c r="S18" s="42"/>
    </row>
    <row r="19" spans="1:22" s="113" customFormat="1" x14ac:dyDescent="0.2">
      <c r="A19" s="53">
        <v>101</v>
      </c>
      <c r="B19" s="108" t="s">
        <v>116</v>
      </c>
      <c r="C19" s="109">
        <v>13.7</v>
      </c>
      <c r="D19" s="109">
        <v>15.3</v>
      </c>
      <c r="F19" s="53">
        <v>108</v>
      </c>
      <c r="G19" s="108"/>
      <c r="H19" s="109">
        <v>0</v>
      </c>
      <c r="I19" s="109">
        <v>0</v>
      </c>
      <c r="J19" s="114"/>
      <c r="K19" s="53">
        <v>115</v>
      </c>
      <c r="L19" s="108"/>
      <c r="M19" s="109">
        <v>0</v>
      </c>
      <c r="N19" s="109">
        <v>0</v>
      </c>
      <c r="O19" s="84"/>
      <c r="P19" s="84"/>
      <c r="Q19" s="84"/>
      <c r="R19" s="49"/>
      <c r="S19" s="84"/>
    </row>
    <row r="20" spans="1:22" s="113" customFormat="1" x14ac:dyDescent="0.2">
      <c r="A20" s="54">
        <v>102</v>
      </c>
      <c r="B20" s="98" t="s">
        <v>117</v>
      </c>
      <c r="C20" s="109">
        <v>13.35</v>
      </c>
      <c r="D20" s="109">
        <v>15.35</v>
      </c>
      <c r="F20" s="54">
        <v>109</v>
      </c>
      <c r="G20" s="98"/>
      <c r="H20" s="109">
        <v>0</v>
      </c>
      <c r="I20" s="109">
        <v>0</v>
      </c>
      <c r="K20" s="54">
        <v>116</v>
      </c>
      <c r="L20" s="98"/>
      <c r="M20" s="109">
        <v>0</v>
      </c>
      <c r="N20" s="109">
        <v>0</v>
      </c>
      <c r="O20" s="84"/>
      <c r="P20" s="84"/>
      <c r="Q20" s="84"/>
      <c r="R20" s="49"/>
      <c r="S20" s="84"/>
    </row>
    <row r="21" spans="1:22" s="113" customFormat="1" x14ac:dyDescent="0.2">
      <c r="A21" s="54">
        <v>103</v>
      </c>
      <c r="B21" s="98" t="s">
        <v>118</v>
      </c>
      <c r="C21" s="109">
        <v>13.55</v>
      </c>
      <c r="D21" s="109">
        <v>14.3</v>
      </c>
      <c r="F21" s="54">
        <v>110</v>
      </c>
      <c r="G21" s="98"/>
      <c r="H21" s="109">
        <v>0</v>
      </c>
      <c r="I21" s="109">
        <v>0</v>
      </c>
      <c r="J21" s="114"/>
      <c r="K21" s="54">
        <v>117</v>
      </c>
      <c r="L21" s="98"/>
      <c r="M21" s="109">
        <v>0</v>
      </c>
      <c r="N21" s="109">
        <v>0</v>
      </c>
      <c r="O21" s="84"/>
      <c r="P21" s="84"/>
      <c r="Q21" s="84"/>
      <c r="R21" s="49"/>
      <c r="S21" s="84"/>
    </row>
    <row r="22" spans="1:22" s="113" customFormat="1" x14ac:dyDescent="0.2">
      <c r="A22" s="54">
        <v>104</v>
      </c>
      <c r="B22" s="98" t="s">
        <v>119</v>
      </c>
      <c r="C22" s="109">
        <v>13.3</v>
      </c>
      <c r="D22" s="109">
        <v>14.5</v>
      </c>
      <c r="F22" s="54">
        <v>111</v>
      </c>
      <c r="G22" s="98"/>
      <c r="H22" s="109">
        <v>0</v>
      </c>
      <c r="I22" s="109">
        <v>0</v>
      </c>
      <c r="J22" s="114"/>
      <c r="K22" s="54">
        <v>118</v>
      </c>
      <c r="L22" s="98"/>
      <c r="M22" s="109">
        <v>0</v>
      </c>
      <c r="N22" s="109">
        <v>0</v>
      </c>
      <c r="O22" s="84"/>
      <c r="P22" s="84"/>
      <c r="Q22" s="84"/>
      <c r="R22" s="49"/>
      <c r="S22" s="84"/>
    </row>
    <row r="23" spans="1:22" s="113" customFormat="1" x14ac:dyDescent="0.2">
      <c r="A23" s="54">
        <v>105</v>
      </c>
      <c r="B23" s="98" t="s">
        <v>120</v>
      </c>
      <c r="C23" s="109">
        <v>13.4</v>
      </c>
      <c r="D23" s="109">
        <v>14.85</v>
      </c>
      <c r="F23" s="54">
        <v>112</v>
      </c>
      <c r="G23" s="98"/>
      <c r="H23" s="109">
        <v>0</v>
      </c>
      <c r="I23" s="109">
        <v>0</v>
      </c>
      <c r="J23" s="114"/>
      <c r="K23" s="54">
        <v>119</v>
      </c>
      <c r="L23" s="98"/>
      <c r="M23" s="109">
        <v>0</v>
      </c>
      <c r="N23" s="109">
        <v>0</v>
      </c>
      <c r="O23" s="84"/>
      <c r="P23" s="84"/>
      <c r="Q23" s="84"/>
      <c r="R23" s="49"/>
      <c r="S23" s="84"/>
    </row>
    <row r="24" spans="1:22" s="113" customFormat="1" x14ac:dyDescent="0.2">
      <c r="A24" s="54">
        <v>106</v>
      </c>
      <c r="B24" s="98"/>
      <c r="C24" s="109">
        <v>0</v>
      </c>
      <c r="D24" s="109">
        <v>0</v>
      </c>
      <c r="F24" s="54">
        <v>113</v>
      </c>
      <c r="G24" s="98"/>
      <c r="H24" s="109">
        <v>0</v>
      </c>
      <c r="I24" s="109">
        <v>0</v>
      </c>
      <c r="J24" s="114"/>
      <c r="K24" s="54">
        <v>120</v>
      </c>
      <c r="L24" s="98"/>
      <c r="M24" s="109">
        <v>0</v>
      </c>
      <c r="N24" s="109">
        <v>0</v>
      </c>
      <c r="O24" s="84"/>
      <c r="P24" s="84"/>
      <c r="Q24" s="84"/>
      <c r="R24" s="49"/>
      <c r="S24" s="84"/>
    </row>
    <row r="25" spans="1:22" s="113" customFormat="1" x14ac:dyDescent="0.2">
      <c r="A25" s="55" t="s">
        <v>121</v>
      </c>
      <c r="B25" s="99"/>
      <c r="C25" s="50"/>
      <c r="D25" s="50"/>
      <c r="F25" s="55" t="s">
        <v>122</v>
      </c>
      <c r="G25" s="99"/>
      <c r="H25" s="50"/>
      <c r="I25" s="50"/>
      <c r="J25" s="114"/>
      <c r="K25" s="55" t="s">
        <v>123</v>
      </c>
      <c r="L25" s="99"/>
      <c r="M25" s="50"/>
      <c r="N25" s="50"/>
      <c r="O25" s="84"/>
      <c r="P25" s="84"/>
      <c r="Q25" s="84"/>
      <c r="R25" s="49"/>
      <c r="S25" s="84"/>
    </row>
    <row r="26" spans="1:22" s="42" customFormat="1" x14ac:dyDescent="0.2">
      <c r="B26" s="43" t="s">
        <v>57</v>
      </c>
      <c r="C26" s="44">
        <f>SUM(C19:C24)-SMALL(C19:C24,1)-SMALL(C19:C24,2)</f>
        <v>54</v>
      </c>
      <c r="D26" s="44">
        <f>SUM(D19:D24)-SMALL(D19:D24,1)-SMALL(D19:D24,2)</f>
        <v>60</v>
      </c>
      <c r="G26" s="43" t="s">
        <v>57</v>
      </c>
      <c r="H26" s="44">
        <f>SUM(H19:H24)-SMALL(H19:H24,1)-SMALL(H19:H24,2)</f>
        <v>0</v>
      </c>
      <c r="I26" s="44">
        <f>SUM(I19:I24)-SMALL(I19:I24,1)-SMALL(I19:I24,2)</f>
        <v>0</v>
      </c>
      <c r="J26" s="45"/>
      <c r="K26" s="100"/>
      <c r="L26" s="43" t="s">
        <v>57</v>
      </c>
      <c r="M26" s="44">
        <f>SUM(M19:M24)-SMALL(M19:M24,1)-SMALL(M19:M24,2)</f>
        <v>0</v>
      </c>
      <c r="N26" s="44">
        <f>SUM(N19:N24)-SMALL(N19:N24,1)-SMALL(N19:N24,2)</f>
        <v>0</v>
      </c>
      <c r="S26" s="46"/>
      <c r="T26" s="46"/>
      <c r="U26" s="145"/>
      <c r="V26" s="43" t="s">
        <v>57</v>
      </c>
    </row>
    <row r="27" spans="1:22" s="42" customFormat="1" ht="15.75" x14ac:dyDescent="0.25">
      <c r="B27" s="48" t="s">
        <v>58</v>
      </c>
      <c r="C27" s="49">
        <f>C26+D26</f>
        <v>114</v>
      </c>
      <c r="D27" s="95" t="str">
        <f>W2</f>
        <v>First</v>
      </c>
      <c r="G27" s="48" t="s">
        <v>58</v>
      </c>
      <c r="H27" s="49">
        <f>H26+I26</f>
        <v>0</v>
      </c>
      <c r="I27" s="95" t="str">
        <f>W3</f>
        <v>13th</v>
      </c>
      <c r="L27" s="48" t="s">
        <v>58</v>
      </c>
      <c r="M27" s="49">
        <f>M26+N26</f>
        <v>0</v>
      </c>
      <c r="N27" s="95" t="str">
        <f>W4</f>
        <v>13th</v>
      </c>
      <c r="S27" s="46"/>
      <c r="T27" s="46"/>
      <c r="U27" s="145"/>
    </row>
    <row r="28" spans="1:22" x14ac:dyDescent="0.2">
      <c r="B28" s="86"/>
      <c r="C28" s="42"/>
      <c r="D28" s="42"/>
      <c r="G28" s="86"/>
      <c r="H28" s="42"/>
      <c r="I28" s="42"/>
      <c r="L28" s="86"/>
      <c r="M28" s="42"/>
      <c r="N28" s="42"/>
      <c r="O28" s="42"/>
      <c r="P28" s="42"/>
      <c r="Q28" s="42"/>
      <c r="R28" s="46"/>
      <c r="S28" s="42"/>
    </row>
    <row r="29" spans="1:22" ht="15" x14ac:dyDescent="0.25">
      <c r="A29" s="52" t="s">
        <v>13</v>
      </c>
      <c r="B29" s="107" t="s">
        <v>124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169" t="s">
        <v>17</v>
      </c>
      <c r="L29" s="107"/>
      <c r="M29" s="111" t="s">
        <v>35</v>
      </c>
      <c r="N29" s="111" t="s">
        <v>36</v>
      </c>
      <c r="O29" s="42"/>
      <c r="P29" s="42"/>
      <c r="Q29" s="42"/>
      <c r="R29" s="46"/>
      <c r="S29" s="42"/>
    </row>
    <row r="30" spans="1:22" x14ac:dyDescent="0.2">
      <c r="A30" s="53">
        <v>122</v>
      </c>
      <c r="B30" s="108" t="s">
        <v>125</v>
      </c>
      <c r="C30" s="109">
        <v>12.7</v>
      </c>
      <c r="D30" s="109">
        <v>0</v>
      </c>
      <c r="F30" s="53">
        <v>129</v>
      </c>
      <c r="G30" s="108"/>
      <c r="H30" s="109">
        <v>0</v>
      </c>
      <c r="I30" s="109">
        <v>0</v>
      </c>
      <c r="K30" s="53">
        <v>136</v>
      </c>
      <c r="L30" s="108"/>
      <c r="M30" s="109">
        <v>0</v>
      </c>
      <c r="N30" s="109">
        <v>0</v>
      </c>
      <c r="O30" s="42"/>
      <c r="P30" s="42"/>
      <c r="Q30" s="42"/>
      <c r="R30" s="42"/>
      <c r="S30" s="42"/>
    </row>
    <row r="31" spans="1:22" x14ac:dyDescent="0.2">
      <c r="A31" s="54">
        <v>123</v>
      </c>
      <c r="B31" s="98" t="s">
        <v>126</v>
      </c>
      <c r="C31" s="109">
        <v>0</v>
      </c>
      <c r="D31" s="109">
        <v>14.4</v>
      </c>
      <c r="F31" s="54">
        <v>130</v>
      </c>
      <c r="G31" s="98"/>
      <c r="H31" s="109">
        <v>0</v>
      </c>
      <c r="I31" s="109">
        <v>0</v>
      </c>
      <c r="K31" s="54">
        <v>137</v>
      </c>
      <c r="L31" s="98"/>
      <c r="M31" s="109">
        <v>0</v>
      </c>
      <c r="N31" s="109">
        <v>0</v>
      </c>
      <c r="O31" s="42"/>
      <c r="P31" s="42"/>
      <c r="Q31" s="42"/>
      <c r="R31" s="42"/>
      <c r="S31" s="42"/>
    </row>
    <row r="32" spans="1:22" x14ac:dyDescent="0.2">
      <c r="A32" s="54">
        <v>124</v>
      </c>
      <c r="B32" s="98" t="s">
        <v>127</v>
      </c>
      <c r="C32" s="109">
        <v>12.8</v>
      </c>
      <c r="D32" s="109">
        <v>14.05</v>
      </c>
      <c r="F32" s="54">
        <v>131</v>
      </c>
      <c r="G32" s="98"/>
      <c r="H32" s="109">
        <v>0</v>
      </c>
      <c r="I32" s="109">
        <v>0</v>
      </c>
      <c r="K32" s="54">
        <v>138</v>
      </c>
      <c r="L32" s="98"/>
      <c r="M32" s="109">
        <v>0</v>
      </c>
      <c r="N32" s="109">
        <v>0</v>
      </c>
      <c r="O32" s="42"/>
      <c r="P32" s="42"/>
      <c r="Q32" s="42"/>
      <c r="R32" s="42"/>
      <c r="S32" s="42"/>
    </row>
    <row r="33" spans="1:22" x14ac:dyDescent="0.2">
      <c r="A33" s="54">
        <v>125</v>
      </c>
      <c r="B33" s="98" t="s">
        <v>624</v>
      </c>
      <c r="C33" s="109">
        <v>15.15</v>
      </c>
      <c r="D33" s="109">
        <v>15.2</v>
      </c>
      <c r="F33" s="54">
        <v>132</v>
      </c>
      <c r="G33" s="98"/>
      <c r="H33" s="109">
        <v>0</v>
      </c>
      <c r="I33" s="109">
        <v>0</v>
      </c>
      <c r="K33" s="54">
        <v>139</v>
      </c>
      <c r="L33" s="98"/>
      <c r="M33" s="109">
        <v>0</v>
      </c>
      <c r="N33" s="109">
        <v>0</v>
      </c>
      <c r="O33" s="42"/>
      <c r="P33" s="42"/>
      <c r="Q33" s="42"/>
      <c r="R33" s="42"/>
      <c r="S33" s="42"/>
    </row>
    <row r="34" spans="1:22" x14ac:dyDescent="0.2">
      <c r="A34" s="54">
        <v>126</v>
      </c>
      <c r="B34" s="98" t="s">
        <v>128</v>
      </c>
      <c r="C34" s="109">
        <v>12.9</v>
      </c>
      <c r="D34" s="109">
        <v>14.5</v>
      </c>
      <c r="F34" s="54">
        <v>133</v>
      </c>
      <c r="G34" s="98"/>
      <c r="H34" s="109">
        <v>0</v>
      </c>
      <c r="I34" s="109">
        <v>0</v>
      </c>
      <c r="K34" s="54">
        <v>140</v>
      </c>
      <c r="L34" s="98"/>
      <c r="M34" s="109">
        <v>0</v>
      </c>
      <c r="N34" s="109">
        <v>0</v>
      </c>
      <c r="O34" s="42"/>
      <c r="P34" s="42"/>
      <c r="Q34" s="42"/>
      <c r="R34" s="42"/>
      <c r="S34" s="42"/>
    </row>
    <row r="35" spans="1:22" x14ac:dyDescent="0.2">
      <c r="A35" s="54">
        <v>127</v>
      </c>
      <c r="B35" s="98" t="s">
        <v>129</v>
      </c>
      <c r="C35" s="109">
        <v>13.35</v>
      </c>
      <c r="D35" s="109">
        <v>14.85</v>
      </c>
      <c r="F35" s="54">
        <v>134</v>
      </c>
      <c r="G35" s="98"/>
      <c r="H35" s="109">
        <v>0</v>
      </c>
      <c r="I35" s="109">
        <v>0</v>
      </c>
      <c r="K35" s="54">
        <v>141</v>
      </c>
      <c r="L35" s="98"/>
      <c r="M35" s="109">
        <v>0</v>
      </c>
      <c r="N35" s="109">
        <v>0</v>
      </c>
      <c r="O35" s="42"/>
      <c r="P35" s="42"/>
      <c r="Q35" s="42"/>
      <c r="R35" s="42"/>
      <c r="S35" s="42"/>
    </row>
    <row r="36" spans="1:22" x14ac:dyDescent="0.2">
      <c r="A36" s="55" t="s">
        <v>130</v>
      </c>
      <c r="B36" s="99"/>
      <c r="C36" s="50"/>
      <c r="D36" s="50"/>
      <c r="F36" s="55" t="s">
        <v>131</v>
      </c>
      <c r="G36" s="99"/>
      <c r="H36" s="50"/>
      <c r="I36" s="50"/>
      <c r="K36" s="55" t="s">
        <v>132</v>
      </c>
      <c r="L36" s="99"/>
      <c r="M36" s="50"/>
      <c r="N36" s="50"/>
      <c r="O36" s="42"/>
      <c r="P36" s="42"/>
      <c r="Q36" s="42"/>
      <c r="R36" s="42"/>
      <c r="S36" s="42"/>
    </row>
    <row r="37" spans="1:22" s="42" customFormat="1" x14ac:dyDescent="0.2">
      <c r="B37" s="43" t="s">
        <v>57</v>
      </c>
      <c r="C37" s="44">
        <f>SUM(C30:C35)-SMALL(C30:C35,1)-SMALL(C30:C35,2)</f>
        <v>54.199999999999989</v>
      </c>
      <c r="D37" s="44">
        <f>SUM(D30:D35)-SMALL(D30:D35,1)-SMALL(D30:D35,2)</f>
        <v>58.95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0</v>
      </c>
      <c r="N37" s="44">
        <f>SUM(N30:N35)-SMALL(N30:N35,1)-SMALL(N30:N35,2)</f>
        <v>0</v>
      </c>
      <c r="U37" s="145"/>
      <c r="V37" s="43" t="s">
        <v>57</v>
      </c>
    </row>
    <row r="38" spans="1:22" s="42" customFormat="1" ht="15.75" x14ac:dyDescent="0.25">
      <c r="B38" s="48" t="s">
        <v>58</v>
      </c>
      <c r="C38" s="49">
        <f>C37+D37</f>
        <v>113.14999999999999</v>
      </c>
      <c r="D38" s="95" t="str">
        <f>W5</f>
        <v>Second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0</v>
      </c>
      <c r="N38" s="95" t="str">
        <f>W7</f>
        <v>13th</v>
      </c>
      <c r="U38" s="145"/>
    </row>
    <row r="39" spans="1:22" x14ac:dyDescent="0.2">
      <c r="B39" s="42"/>
      <c r="C39" s="42"/>
      <c r="D39" s="42"/>
      <c r="G39" s="42"/>
      <c r="H39" s="42"/>
      <c r="I39" s="42"/>
      <c r="L39" s="42"/>
      <c r="M39" s="42"/>
      <c r="N39" s="42"/>
      <c r="O39" s="42"/>
      <c r="P39" s="42"/>
      <c r="Q39" s="42"/>
      <c r="R39" s="42"/>
      <c r="S39" s="42"/>
    </row>
    <row r="40" spans="1:22" ht="15" x14ac:dyDescent="0.25">
      <c r="A40" s="52" t="s">
        <v>19</v>
      </c>
      <c r="B40" s="107"/>
      <c r="C40" s="111" t="s">
        <v>35</v>
      </c>
      <c r="D40" s="111" t="s">
        <v>36</v>
      </c>
      <c r="F40" s="169" t="s">
        <v>21</v>
      </c>
      <c r="G40" s="107" t="s">
        <v>133</v>
      </c>
      <c r="H40" s="111" t="s">
        <v>35</v>
      </c>
      <c r="I40" s="111" t="s">
        <v>36</v>
      </c>
      <c r="K40" s="169" t="s">
        <v>23</v>
      </c>
      <c r="L40" s="107" t="s">
        <v>134</v>
      </c>
      <c r="M40" s="111" t="s">
        <v>35</v>
      </c>
      <c r="N40" s="111" t="s">
        <v>36</v>
      </c>
      <c r="O40" s="42"/>
      <c r="P40" s="42"/>
      <c r="Q40" s="42"/>
      <c r="R40" s="42"/>
      <c r="S40" s="42"/>
    </row>
    <row r="41" spans="1:22" s="113" customFormat="1" x14ac:dyDescent="0.2">
      <c r="A41" s="53">
        <v>143</v>
      </c>
      <c r="B41" s="108"/>
      <c r="C41" s="109">
        <v>0</v>
      </c>
      <c r="D41" s="109">
        <v>0</v>
      </c>
      <c r="F41" s="53">
        <v>150</v>
      </c>
      <c r="G41" s="108" t="s">
        <v>135</v>
      </c>
      <c r="H41" s="109">
        <v>12.05</v>
      </c>
      <c r="I41" s="109">
        <v>14.35</v>
      </c>
      <c r="J41" s="33"/>
      <c r="K41" s="53">
        <v>157</v>
      </c>
      <c r="L41" s="108" t="s">
        <v>136</v>
      </c>
      <c r="M41" s="109">
        <v>0</v>
      </c>
      <c r="N41" s="109">
        <v>0</v>
      </c>
      <c r="O41" s="84"/>
      <c r="P41" s="84"/>
      <c r="Q41" s="84"/>
      <c r="R41" s="84"/>
      <c r="S41" s="84"/>
    </row>
    <row r="42" spans="1:22" s="113" customFormat="1" x14ac:dyDescent="0.2">
      <c r="A42" s="54">
        <v>144</v>
      </c>
      <c r="B42" s="98"/>
      <c r="C42" s="109">
        <v>0</v>
      </c>
      <c r="D42" s="109">
        <v>0</v>
      </c>
      <c r="F42" s="54">
        <v>151</v>
      </c>
      <c r="G42" s="98" t="s">
        <v>137</v>
      </c>
      <c r="H42" s="109">
        <v>12</v>
      </c>
      <c r="I42" s="109">
        <v>14.35</v>
      </c>
      <c r="J42" s="33"/>
      <c r="K42" s="54">
        <v>158</v>
      </c>
      <c r="L42" s="98" t="s">
        <v>138</v>
      </c>
      <c r="M42" s="109">
        <v>12.05</v>
      </c>
      <c r="N42" s="109">
        <v>14.2</v>
      </c>
      <c r="O42" s="84"/>
      <c r="P42" s="84"/>
      <c r="Q42" s="84"/>
      <c r="R42" s="84"/>
      <c r="S42" s="84"/>
    </row>
    <row r="43" spans="1:22" s="113" customFormat="1" x14ac:dyDescent="0.2">
      <c r="A43" s="54">
        <v>145</v>
      </c>
      <c r="B43" s="98"/>
      <c r="C43" s="109">
        <v>0</v>
      </c>
      <c r="D43" s="109">
        <v>0</v>
      </c>
      <c r="F43" s="54">
        <v>152</v>
      </c>
      <c r="G43" s="98" t="s">
        <v>139</v>
      </c>
      <c r="H43" s="109">
        <v>12.1</v>
      </c>
      <c r="I43" s="109">
        <v>12.8</v>
      </c>
      <c r="J43" s="33"/>
      <c r="K43" s="54">
        <v>159</v>
      </c>
      <c r="L43" s="98" t="s">
        <v>140</v>
      </c>
      <c r="M43" s="109">
        <v>0</v>
      </c>
      <c r="N43" s="109">
        <v>0</v>
      </c>
      <c r="O43" s="84"/>
      <c r="P43" s="84"/>
      <c r="Q43" s="84"/>
      <c r="R43" s="84"/>
      <c r="S43" s="84"/>
    </row>
    <row r="44" spans="1:22" s="113" customFormat="1" x14ac:dyDescent="0.2">
      <c r="A44" s="54">
        <v>146</v>
      </c>
      <c r="B44" s="98"/>
      <c r="C44" s="109">
        <v>0</v>
      </c>
      <c r="D44" s="109">
        <v>0</v>
      </c>
      <c r="F44" s="54">
        <v>153</v>
      </c>
      <c r="G44" s="98" t="s">
        <v>141</v>
      </c>
      <c r="H44" s="109">
        <v>11.45</v>
      </c>
      <c r="I44" s="109">
        <v>14.15</v>
      </c>
      <c r="J44" s="33"/>
      <c r="K44" s="54">
        <v>160</v>
      </c>
      <c r="L44" s="98" t="s">
        <v>142</v>
      </c>
      <c r="M44" s="109">
        <v>13.3</v>
      </c>
      <c r="N44" s="109">
        <v>14.5</v>
      </c>
      <c r="O44" s="84"/>
      <c r="P44" s="84"/>
      <c r="Q44" s="84"/>
      <c r="R44" s="84"/>
      <c r="S44" s="84"/>
    </row>
    <row r="45" spans="1:22" s="113" customFormat="1" x14ac:dyDescent="0.2">
      <c r="A45" s="54">
        <v>147</v>
      </c>
      <c r="B45" s="98"/>
      <c r="C45" s="109">
        <v>0</v>
      </c>
      <c r="D45" s="109">
        <v>0</v>
      </c>
      <c r="F45" s="54">
        <v>154</v>
      </c>
      <c r="G45" s="98"/>
      <c r="H45" s="109">
        <v>0</v>
      </c>
      <c r="I45" s="109">
        <v>0</v>
      </c>
      <c r="J45" s="33"/>
      <c r="K45" s="54">
        <v>161</v>
      </c>
      <c r="L45" s="98" t="s">
        <v>143</v>
      </c>
      <c r="M45" s="109">
        <v>13.75</v>
      </c>
      <c r="N45" s="109">
        <v>14.85</v>
      </c>
      <c r="O45" s="84"/>
      <c r="P45" s="84"/>
      <c r="Q45" s="84"/>
      <c r="R45" s="84"/>
      <c r="S45" s="84"/>
    </row>
    <row r="46" spans="1:22" s="113" customFormat="1" x14ac:dyDescent="0.2">
      <c r="A46" s="54">
        <v>148</v>
      </c>
      <c r="B46" s="98"/>
      <c r="C46" s="109">
        <v>0</v>
      </c>
      <c r="D46" s="109">
        <v>0</v>
      </c>
      <c r="F46" s="54">
        <v>155</v>
      </c>
      <c r="G46" s="98"/>
      <c r="H46" s="109">
        <v>0</v>
      </c>
      <c r="I46" s="109">
        <v>0</v>
      </c>
      <c r="J46" s="33"/>
      <c r="K46" s="54">
        <v>162</v>
      </c>
      <c r="L46" s="98"/>
      <c r="M46" s="109">
        <v>0</v>
      </c>
      <c r="N46" s="109">
        <v>0</v>
      </c>
      <c r="O46" s="84"/>
      <c r="P46" s="84"/>
      <c r="Q46" s="84"/>
      <c r="R46" s="84"/>
      <c r="S46" s="84"/>
    </row>
    <row r="47" spans="1:22" s="113" customFormat="1" x14ac:dyDescent="0.2">
      <c r="A47" s="55" t="s">
        <v>144</v>
      </c>
      <c r="B47" s="99"/>
      <c r="C47" s="50"/>
      <c r="D47" s="50"/>
      <c r="F47" s="55" t="s">
        <v>145</v>
      </c>
      <c r="G47" s="99"/>
      <c r="H47" s="50"/>
      <c r="I47" s="50"/>
      <c r="J47" s="33"/>
      <c r="K47" s="55" t="s">
        <v>146</v>
      </c>
      <c r="L47" s="99"/>
      <c r="M47" s="50"/>
      <c r="N47" s="50"/>
      <c r="O47" s="84"/>
      <c r="P47" s="84"/>
      <c r="Q47" s="84"/>
      <c r="R47" s="84"/>
      <c r="S47" s="84"/>
    </row>
    <row r="48" spans="1:22" s="42" customFormat="1" x14ac:dyDescent="0.2">
      <c r="A48" s="100"/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v>46.6</v>
      </c>
      <c r="I48" s="44">
        <f>SUM(I41:I46)-SMALL(I41:I46,1)-SMALL(I41:I46,2)</f>
        <v>55.65</v>
      </c>
      <c r="L48" s="43" t="s">
        <v>57</v>
      </c>
      <c r="M48" s="44">
        <f>SUM(M41:M46)-SMALL(M41:M46,1)-SMALL(M41:M46,2)</f>
        <v>39.1</v>
      </c>
      <c r="N48" s="44">
        <f>SUM(N41:N46)-SMALL(N41:N46,1)-SMALL(N41:N46,2)</f>
        <v>43.55</v>
      </c>
      <c r="U48" s="145"/>
    </row>
    <row r="49" spans="1:21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102.25</v>
      </c>
      <c r="I49" s="95" t="str">
        <f>W9</f>
        <v>5th</v>
      </c>
      <c r="L49" s="48" t="s">
        <v>58</v>
      </c>
      <c r="M49" s="49">
        <f>M48+N48</f>
        <v>82.65</v>
      </c>
      <c r="N49" s="95" t="str">
        <f>W10</f>
        <v>6th</v>
      </c>
      <c r="U49" s="145"/>
    </row>
    <row r="50" spans="1:21" x14ac:dyDescent="0.2">
      <c r="B50" s="42"/>
      <c r="C50" s="42"/>
      <c r="D50" s="42"/>
      <c r="G50" s="42"/>
      <c r="H50" s="42"/>
      <c r="I50" s="42"/>
      <c r="L50" s="42"/>
      <c r="M50" s="42"/>
      <c r="N50" s="42"/>
      <c r="O50" s="42"/>
      <c r="P50" s="42"/>
      <c r="Q50" s="42"/>
      <c r="R50" s="42"/>
      <c r="S50" s="42"/>
    </row>
    <row r="51" spans="1:21" ht="15" x14ac:dyDescent="0.25">
      <c r="A51" s="169" t="s">
        <v>25</v>
      </c>
      <c r="B51" s="107" t="s">
        <v>147</v>
      </c>
      <c r="C51" s="111" t="s">
        <v>35</v>
      </c>
      <c r="D51" s="111" t="s">
        <v>36</v>
      </c>
      <c r="F51" s="52" t="s">
        <v>27</v>
      </c>
      <c r="G51" s="107"/>
      <c r="H51" s="111" t="s">
        <v>35</v>
      </c>
      <c r="I51" s="111" t="s">
        <v>36</v>
      </c>
      <c r="K51" s="169" t="s">
        <v>29</v>
      </c>
      <c r="L51" s="107" t="s">
        <v>87</v>
      </c>
      <c r="M51" s="111" t="s">
        <v>35</v>
      </c>
      <c r="N51" s="111" t="s">
        <v>36</v>
      </c>
      <c r="O51" s="42"/>
      <c r="P51" s="42"/>
      <c r="Q51" s="42"/>
      <c r="R51" s="42"/>
      <c r="S51" s="42"/>
    </row>
    <row r="52" spans="1:21" ht="14.25" customHeight="1" x14ac:dyDescent="0.2">
      <c r="A52" s="53">
        <v>164</v>
      </c>
      <c r="B52" s="108" t="s">
        <v>148</v>
      </c>
      <c r="C52" s="109">
        <v>12.45</v>
      </c>
      <c r="D52" s="109">
        <v>14.7</v>
      </c>
      <c r="F52" s="53">
        <v>171</v>
      </c>
      <c r="G52" s="108"/>
      <c r="H52" s="109">
        <v>0</v>
      </c>
      <c r="I52" s="109">
        <v>0</v>
      </c>
      <c r="K52" s="53">
        <v>178</v>
      </c>
      <c r="L52" s="108" t="s">
        <v>149</v>
      </c>
      <c r="M52" s="109">
        <v>0</v>
      </c>
      <c r="N52" s="109">
        <v>13.1</v>
      </c>
      <c r="O52" s="84"/>
      <c r="P52" s="84"/>
      <c r="Q52" s="84"/>
      <c r="R52" s="84"/>
      <c r="S52" s="84"/>
    </row>
    <row r="53" spans="1:21" ht="14.25" customHeight="1" x14ac:dyDescent="0.2">
      <c r="A53" s="54">
        <v>165</v>
      </c>
      <c r="B53" s="98" t="s">
        <v>150</v>
      </c>
      <c r="C53" s="109">
        <v>12.3</v>
      </c>
      <c r="D53" s="109">
        <v>14.6</v>
      </c>
      <c r="F53" s="54">
        <v>172</v>
      </c>
      <c r="G53" s="98"/>
      <c r="H53" s="109">
        <v>0</v>
      </c>
      <c r="I53" s="109">
        <v>0</v>
      </c>
      <c r="K53" s="54">
        <v>179</v>
      </c>
      <c r="L53" s="98" t="s">
        <v>151</v>
      </c>
      <c r="M53" s="109">
        <v>12.95</v>
      </c>
      <c r="N53" s="109">
        <v>14.2</v>
      </c>
      <c r="O53" s="84"/>
      <c r="P53" s="84"/>
      <c r="Q53" s="84"/>
      <c r="R53" s="84"/>
      <c r="S53" s="84"/>
    </row>
    <row r="54" spans="1:21" ht="14.25" customHeight="1" x14ac:dyDescent="0.2">
      <c r="A54" s="54">
        <v>166</v>
      </c>
      <c r="B54" s="98" t="s">
        <v>152</v>
      </c>
      <c r="C54" s="109">
        <v>11.75</v>
      </c>
      <c r="D54" s="109">
        <v>14.1</v>
      </c>
      <c r="F54" s="54">
        <v>173</v>
      </c>
      <c r="G54" s="98"/>
      <c r="H54" s="109">
        <v>0</v>
      </c>
      <c r="I54" s="109">
        <v>0</v>
      </c>
      <c r="K54" s="54">
        <v>180</v>
      </c>
      <c r="L54" s="98" t="s">
        <v>153</v>
      </c>
      <c r="M54" s="109">
        <v>12.15</v>
      </c>
      <c r="N54" s="109">
        <v>14.3</v>
      </c>
      <c r="O54" s="84"/>
      <c r="P54" s="84"/>
      <c r="Q54" s="84"/>
      <c r="R54" s="84"/>
      <c r="S54" s="84"/>
    </row>
    <row r="55" spans="1:21" ht="14.25" customHeight="1" x14ac:dyDescent="0.2">
      <c r="A55" s="54">
        <v>167</v>
      </c>
      <c r="B55" s="98" t="s">
        <v>154</v>
      </c>
      <c r="C55" s="109">
        <v>12.75</v>
      </c>
      <c r="D55" s="109">
        <v>14.55</v>
      </c>
      <c r="F55" s="54">
        <v>174</v>
      </c>
      <c r="G55" s="98"/>
      <c r="H55" s="109">
        <v>0</v>
      </c>
      <c r="I55" s="109">
        <v>0</v>
      </c>
      <c r="K55" s="54">
        <v>181</v>
      </c>
      <c r="L55" s="98" t="s">
        <v>155</v>
      </c>
      <c r="M55" s="109">
        <v>13.15</v>
      </c>
      <c r="N55" s="109">
        <v>0</v>
      </c>
      <c r="O55" s="84"/>
      <c r="P55" s="84"/>
      <c r="Q55" s="84"/>
      <c r="R55" s="84"/>
      <c r="S55" s="84"/>
    </row>
    <row r="56" spans="1:21" ht="14.25" customHeight="1" x14ac:dyDescent="0.2">
      <c r="A56" s="54">
        <v>168</v>
      </c>
      <c r="B56" s="98" t="s">
        <v>156</v>
      </c>
      <c r="C56" s="109">
        <v>13.55</v>
      </c>
      <c r="D56" s="109">
        <v>14</v>
      </c>
      <c r="F56" s="54">
        <v>175</v>
      </c>
      <c r="G56" s="98"/>
      <c r="H56" s="109">
        <v>0</v>
      </c>
      <c r="I56" s="109">
        <v>0</v>
      </c>
      <c r="K56" s="54">
        <v>182</v>
      </c>
      <c r="L56" s="98" t="s">
        <v>157</v>
      </c>
      <c r="M56" s="109">
        <v>12.7</v>
      </c>
      <c r="N56" s="109">
        <v>14.75</v>
      </c>
      <c r="O56" s="84"/>
      <c r="P56" s="84"/>
      <c r="Q56" s="84"/>
      <c r="R56" s="84"/>
      <c r="S56" s="84"/>
    </row>
    <row r="57" spans="1:21" ht="14.25" customHeight="1" x14ac:dyDescent="0.2">
      <c r="A57" s="54">
        <v>169</v>
      </c>
      <c r="B57" s="98"/>
      <c r="C57" s="109">
        <v>0</v>
      </c>
      <c r="D57" s="109">
        <v>0</v>
      </c>
      <c r="F57" s="54">
        <v>176</v>
      </c>
      <c r="G57" s="98"/>
      <c r="H57" s="109">
        <v>0</v>
      </c>
      <c r="I57" s="109">
        <v>0</v>
      </c>
      <c r="K57" s="54">
        <v>183</v>
      </c>
      <c r="L57" s="98" t="s">
        <v>158</v>
      </c>
      <c r="M57" s="109">
        <v>13.2</v>
      </c>
      <c r="N57" s="109">
        <v>14.65</v>
      </c>
      <c r="O57" s="84"/>
      <c r="P57" s="84"/>
      <c r="Q57" s="84"/>
      <c r="R57" s="84"/>
      <c r="S57" s="84"/>
    </row>
    <row r="58" spans="1:21" x14ac:dyDescent="0.2">
      <c r="A58" s="55" t="s">
        <v>159</v>
      </c>
      <c r="B58" s="99"/>
      <c r="C58" s="50"/>
      <c r="D58" s="50"/>
      <c r="F58" s="55" t="s">
        <v>160</v>
      </c>
      <c r="G58" s="99"/>
      <c r="H58" s="50"/>
      <c r="I58" s="50"/>
      <c r="K58" s="55" t="s">
        <v>161</v>
      </c>
      <c r="L58" s="99"/>
      <c r="M58" s="50"/>
      <c r="N58" s="50"/>
      <c r="O58" s="84"/>
      <c r="P58" s="84"/>
      <c r="Q58" s="84"/>
      <c r="R58" s="84"/>
      <c r="S58" s="84"/>
    </row>
    <row r="59" spans="1:21" s="42" customFormat="1" x14ac:dyDescent="0.2">
      <c r="A59" s="100"/>
      <c r="B59" s="43" t="s">
        <v>57</v>
      </c>
      <c r="C59" s="44">
        <f>SUM(C52:C57)-SMALL(C52:C57,1)-SMALL(C52:C57,2)</f>
        <v>51.05</v>
      </c>
      <c r="D59" s="44">
        <f>SUM(D52:D57)-SMALL(D52:D57,1)-SMALL(D52:D57,2)</f>
        <v>57.95</v>
      </c>
      <c r="G59" s="43" t="s">
        <v>57</v>
      </c>
      <c r="H59" s="44">
        <f>SUM(H52:H57)-SMALL(H52:H57,1)-SMALL(H52:H57,2)</f>
        <v>0</v>
      </c>
      <c r="I59" s="44">
        <f>SUM(I52:I57)-SMALL(I52:I57,1)-SMALL(I52:I57,2)</f>
        <v>0</v>
      </c>
      <c r="J59" s="45"/>
      <c r="L59" s="43" t="s">
        <v>57</v>
      </c>
      <c r="M59" s="44">
        <f>SUM(M52:M57)-SMALL(M52:M57,1)-SMALL(M52:M57,2)</f>
        <v>52.000000000000007</v>
      </c>
      <c r="N59" s="44">
        <f>SUM(N52:N57)-SMALL(N52:N57,1)-SMALL(N52:N57,2)</f>
        <v>57.9</v>
      </c>
      <c r="U59" s="145"/>
    </row>
    <row r="60" spans="1:21" s="42" customFormat="1" ht="15.75" x14ac:dyDescent="0.25">
      <c r="B60" s="48" t="s">
        <v>58</v>
      </c>
      <c r="C60" s="49">
        <f>C59+D59</f>
        <v>109</v>
      </c>
      <c r="D60" s="95" t="str">
        <f>W11</f>
        <v>4th</v>
      </c>
      <c r="G60" s="48" t="s">
        <v>58</v>
      </c>
      <c r="H60" s="49">
        <f>H59+I59</f>
        <v>0</v>
      </c>
      <c r="I60" s="95" t="str">
        <f>W12</f>
        <v>13th</v>
      </c>
      <c r="L60" s="48" t="s">
        <v>58</v>
      </c>
      <c r="M60" s="49">
        <f>M59+N59</f>
        <v>109.9</v>
      </c>
      <c r="N60" s="95" t="str">
        <f>W13</f>
        <v>Third</v>
      </c>
      <c r="U60" s="145"/>
    </row>
    <row r="61" spans="1:21" ht="14.25" customHeight="1" x14ac:dyDescent="0.25">
      <c r="C61" s="117"/>
      <c r="D61" s="117"/>
      <c r="H61" s="117"/>
      <c r="I61" s="117"/>
      <c r="M61" s="117"/>
      <c r="N61" s="121"/>
      <c r="R61" s="117"/>
      <c r="S61" s="117"/>
    </row>
    <row r="62" spans="1:21" ht="15" x14ac:dyDescent="0.25">
      <c r="A62" s="169" t="s">
        <v>31</v>
      </c>
      <c r="B62" s="107"/>
      <c r="C62" s="111" t="s">
        <v>35</v>
      </c>
      <c r="D62" s="111" t="s">
        <v>36</v>
      </c>
      <c r="G62" s="34"/>
      <c r="H62" s="34"/>
      <c r="I62" s="34"/>
      <c r="L62" s="34"/>
      <c r="M62" s="34"/>
      <c r="N62" s="34"/>
      <c r="O62" s="34"/>
      <c r="P62" s="34"/>
      <c r="Q62" s="34"/>
      <c r="R62" s="34"/>
      <c r="S62" s="34"/>
    </row>
    <row r="63" spans="1:21" ht="14.25" customHeight="1" x14ac:dyDescent="0.2">
      <c r="A63" s="53">
        <v>185</v>
      </c>
      <c r="B63" s="108"/>
      <c r="C63" s="109">
        <v>0</v>
      </c>
      <c r="D63" s="109">
        <v>0</v>
      </c>
      <c r="G63" s="34"/>
      <c r="H63" s="34"/>
      <c r="I63" s="34"/>
      <c r="L63" s="34"/>
      <c r="M63" s="34"/>
      <c r="N63" s="34"/>
      <c r="O63" s="34"/>
      <c r="P63" s="34"/>
      <c r="Q63" s="34"/>
      <c r="R63" s="34"/>
      <c r="S63" s="34"/>
    </row>
    <row r="64" spans="1:21" ht="14.25" customHeight="1" x14ac:dyDescent="0.2">
      <c r="A64" s="54">
        <v>186</v>
      </c>
      <c r="B64" s="98"/>
      <c r="C64" s="109">
        <v>0</v>
      </c>
      <c r="D64" s="109">
        <v>0</v>
      </c>
      <c r="G64" s="34"/>
      <c r="H64" s="34"/>
      <c r="I64" s="34"/>
      <c r="L64" s="34"/>
      <c r="M64" s="34"/>
      <c r="N64" s="34"/>
      <c r="O64" s="34"/>
      <c r="P64" s="34"/>
      <c r="Q64" s="34"/>
      <c r="R64" s="34"/>
      <c r="S64" s="34"/>
    </row>
    <row r="65" spans="1:19" ht="14.25" customHeight="1" x14ac:dyDescent="0.2">
      <c r="A65" s="54">
        <v>187</v>
      </c>
      <c r="B65" s="98"/>
      <c r="C65" s="109">
        <v>0</v>
      </c>
      <c r="D65" s="109">
        <v>0</v>
      </c>
      <c r="G65" s="34"/>
      <c r="H65" s="34"/>
      <c r="I65" s="34"/>
      <c r="L65" s="34"/>
      <c r="M65" s="34"/>
      <c r="N65" s="34"/>
      <c r="O65" s="34"/>
      <c r="P65" s="34"/>
      <c r="Q65" s="34"/>
      <c r="R65" s="34"/>
      <c r="S65" s="34"/>
    </row>
    <row r="66" spans="1:19" ht="14.25" customHeight="1" thickBot="1" x14ac:dyDescent="0.25">
      <c r="A66" s="146">
        <v>188</v>
      </c>
      <c r="B66" s="98"/>
      <c r="C66" s="109">
        <v>0</v>
      </c>
      <c r="D66" s="109">
        <v>0</v>
      </c>
      <c r="G66" s="34"/>
      <c r="H66" s="34"/>
      <c r="I66" s="34"/>
      <c r="L66" s="34"/>
      <c r="M66" s="34"/>
      <c r="N66" s="34"/>
      <c r="O66" s="34"/>
      <c r="P66" s="34"/>
      <c r="Q66" s="34"/>
      <c r="R66" s="34"/>
      <c r="S66" s="34"/>
    </row>
    <row r="67" spans="1:19" ht="14.25" customHeight="1" thickBot="1" x14ac:dyDescent="0.3">
      <c r="A67" s="146">
        <v>189</v>
      </c>
      <c r="B67" s="98"/>
      <c r="C67" s="109">
        <v>0</v>
      </c>
      <c r="D67" s="109">
        <v>0</v>
      </c>
      <c r="G67" s="34"/>
      <c r="H67" s="147"/>
      <c r="I67" s="34"/>
      <c r="L67" s="34"/>
      <c r="M67" s="34"/>
      <c r="N67" s="121"/>
      <c r="O67" s="34"/>
      <c r="P67" s="34"/>
      <c r="Q67" s="34"/>
      <c r="R67" s="34"/>
      <c r="S67" s="34"/>
    </row>
    <row r="68" spans="1:19" ht="14.25" customHeight="1" x14ac:dyDescent="0.2">
      <c r="A68" s="54">
        <v>190</v>
      </c>
      <c r="B68" s="98"/>
      <c r="C68" s="109">
        <v>0</v>
      </c>
      <c r="D68" s="109">
        <v>0</v>
      </c>
      <c r="G68" s="34"/>
      <c r="H68" s="34"/>
      <c r="I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">
      <c r="A69" s="55" t="s">
        <v>162</v>
      </c>
      <c r="B69" s="99"/>
      <c r="C69" s="50"/>
      <c r="D69" s="50"/>
      <c r="H69" s="117"/>
      <c r="I69" s="117"/>
      <c r="M69" s="117"/>
      <c r="N69" s="117"/>
      <c r="R69" s="117"/>
      <c r="S69" s="117"/>
    </row>
    <row r="70" spans="1:19" x14ac:dyDescent="0.2">
      <c r="B70" s="43" t="s">
        <v>57</v>
      </c>
      <c r="C70" s="44">
        <f>SUM(C63:C68)-SMALL(C63:C68,1)-SMALL(C63:C68,2)</f>
        <v>0</v>
      </c>
      <c r="D70" s="44">
        <f>SUM(D63:D68)-SMALL(D63:D68,1)-SMALL(D63:D68,2)</f>
        <v>0</v>
      </c>
      <c r="H70" s="117"/>
      <c r="I70" s="117"/>
      <c r="M70" s="117"/>
      <c r="N70" s="117"/>
      <c r="R70" s="117"/>
      <c r="S70" s="117"/>
    </row>
    <row r="71" spans="1:19" ht="15.75" x14ac:dyDescent="0.25">
      <c r="B71" s="48" t="s">
        <v>58</v>
      </c>
      <c r="C71" s="49">
        <f>C70+D70</f>
        <v>0</v>
      </c>
      <c r="D71" s="95" t="str">
        <f>W14</f>
        <v>13th</v>
      </c>
      <c r="H71" s="117"/>
      <c r="I71" s="117"/>
      <c r="M71" s="117"/>
      <c r="N71" s="117"/>
      <c r="R71" s="117"/>
      <c r="S71" s="117"/>
    </row>
  </sheetData>
  <sheetProtection formatColumns="0" sort="0"/>
  <phoneticPr fontId="0" type="noConversion"/>
  <conditionalFormatting sqref="V2:V14">
    <cfRule type="cellIs" dxfId="474" priority="169" stopIfTrue="1" operator="equal">
      <formula>1</formula>
    </cfRule>
    <cfRule type="cellIs" dxfId="473" priority="170" stopIfTrue="1" operator="equal">
      <formula>2</formula>
    </cfRule>
    <cfRule type="cellIs" dxfId="472" priority="171" stopIfTrue="1" operator="equal">
      <formula>3</formula>
    </cfRule>
  </conditionalFormatting>
  <conditionalFormatting sqref="W2:W14">
    <cfRule type="cellIs" dxfId="471" priority="172" stopIfTrue="1" operator="equal">
      <formula>"First"</formula>
    </cfRule>
    <cfRule type="cellIs" dxfId="470" priority="173" stopIfTrue="1" operator="equal">
      <formula>"Second"</formula>
    </cfRule>
    <cfRule type="cellIs" dxfId="469" priority="174" stopIfTrue="1" operator="equal">
      <formula>"Third"</formula>
    </cfRule>
  </conditionalFormatting>
  <conditionalFormatting sqref="Y2">
    <cfRule type="cellIs" dxfId="468" priority="175" stopIfTrue="1" operator="equal">
      <formula>#REF!</formula>
    </cfRule>
  </conditionalFormatting>
  <conditionalFormatting sqref="Y3:Y14">
    <cfRule type="cellIs" dxfId="467" priority="176" stopIfTrue="1" operator="equal">
      <formula>"1st"</formula>
    </cfRule>
    <cfRule type="cellIs" dxfId="466" priority="177" stopIfTrue="1" operator="equal">
      <formula>"2nd"</formula>
    </cfRule>
    <cfRule type="cellIs" dxfId="465" priority="178" stopIfTrue="1" operator="equal">
      <formula>"3rd"</formula>
    </cfRule>
  </conditionalFormatting>
  <conditionalFormatting sqref="D27">
    <cfRule type="cellIs" dxfId="464" priority="46" stopIfTrue="1" operator="equal">
      <formula>"First"</formula>
    </cfRule>
    <cfRule type="cellIs" dxfId="463" priority="47" stopIfTrue="1" operator="equal">
      <formula>"Second"</formula>
    </cfRule>
    <cfRule type="cellIs" dxfId="462" priority="48" stopIfTrue="1" operator="equal">
      <formula>"Third"</formula>
    </cfRule>
  </conditionalFormatting>
  <conditionalFormatting sqref="I27">
    <cfRule type="cellIs" dxfId="461" priority="43" stopIfTrue="1" operator="equal">
      <formula>"First"</formula>
    </cfRule>
    <cfRule type="cellIs" dxfId="460" priority="44" stopIfTrue="1" operator="equal">
      <formula>"Second"</formula>
    </cfRule>
    <cfRule type="cellIs" dxfId="459" priority="45" stopIfTrue="1" operator="equal">
      <formula>"Third"</formula>
    </cfRule>
  </conditionalFormatting>
  <conditionalFormatting sqref="N27">
    <cfRule type="cellIs" dxfId="458" priority="40" stopIfTrue="1" operator="equal">
      <formula>"First"</formula>
    </cfRule>
    <cfRule type="cellIs" dxfId="457" priority="41" stopIfTrue="1" operator="equal">
      <formula>"Second"</formula>
    </cfRule>
    <cfRule type="cellIs" dxfId="456" priority="42" stopIfTrue="1" operator="equal">
      <formula>"Third"</formula>
    </cfRule>
  </conditionalFormatting>
  <conditionalFormatting sqref="N38">
    <cfRule type="cellIs" dxfId="455" priority="37" stopIfTrue="1" operator="equal">
      <formula>"First"</formula>
    </cfRule>
    <cfRule type="cellIs" dxfId="454" priority="38" stopIfTrue="1" operator="equal">
      <formula>"Second"</formula>
    </cfRule>
    <cfRule type="cellIs" dxfId="453" priority="39" stopIfTrue="1" operator="equal">
      <formula>"Third"</formula>
    </cfRule>
  </conditionalFormatting>
  <conditionalFormatting sqref="I38">
    <cfRule type="cellIs" dxfId="452" priority="34" stopIfTrue="1" operator="equal">
      <formula>"First"</formula>
    </cfRule>
    <cfRule type="cellIs" dxfId="451" priority="35" stopIfTrue="1" operator="equal">
      <formula>"Second"</formula>
    </cfRule>
    <cfRule type="cellIs" dxfId="450" priority="36" stopIfTrue="1" operator="equal">
      <formula>"Third"</formula>
    </cfRule>
  </conditionalFormatting>
  <conditionalFormatting sqref="D38">
    <cfRule type="cellIs" dxfId="449" priority="31" stopIfTrue="1" operator="equal">
      <formula>"First"</formula>
    </cfRule>
    <cfRule type="cellIs" dxfId="448" priority="32" stopIfTrue="1" operator="equal">
      <formula>"Second"</formula>
    </cfRule>
    <cfRule type="cellIs" dxfId="447" priority="33" stopIfTrue="1" operator="equal">
      <formula>"Third"</formula>
    </cfRule>
  </conditionalFormatting>
  <conditionalFormatting sqref="D49">
    <cfRule type="cellIs" dxfId="446" priority="28" stopIfTrue="1" operator="equal">
      <formula>"First"</formula>
    </cfRule>
    <cfRule type="cellIs" dxfId="445" priority="29" stopIfTrue="1" operator="equal">
      <formula>"Second"</formula>
    </cfRule>
    <cfRule type="cellIs" dxfId="444" priority="30" stopIfTrue="1" operator="equal">
      <formula>"Third"</formula>
    </cfRule>
  </conditionalFormatting>
  <conditionalFormatting sqref="I49">
    <cfRule type="cellIs" dxfId="443" priority="25" stopIfTrue="1" operator="equal">
      <formula>"First"</formula>
    </cfRule>
    <cfRule type="cellIs" dxfId="442" priority="26" stopIfTrue="1" operator="equal">
      <formula>"Second"</formula>
    </cfRule>
    <cfRule type="cellIs" dxfId="441" priority="27" stopIfTrue="1" operator="equal">
      <formula>"Third"</formula>
    </cfRule>
  </conditionalFormatting>
  <conditionalFormatting sqref="N49">
    <cfRule type="cellIs" dxfId="440" priority="22" stopIfTrue="1" operator="equal">
      <formula>"First"</formula>
    </cfRule>
    <cfRule type="cellIs" dxfId="439" priority="23" stopIfTrue="1" operator="equal">
      <formula>"Second"</formula>
    </cfRule>
    <cfRule type="cellIs" dxfId="438" priority="24" stopIfTrue="1" operator="equal">
      <formula>"Third"</formula>
    </cfRule>
  </conditionalFormatting>
  <conditionalFormatting sqref="N61">
    <cfRule type="cellIs" dxfId="437" priority="19" stopIfTrue="1" operator="equal">
      <formula>"First"</formula>
    </cfRule>
    <cfRule type="cellIs" dxfId="436" priority="20" stopIfTrue="1" operator="equal">
      <formula>"Second"</formula>
    </cfRule>
    <cfRule type="cellIs" dxfId="435" priority="21" stopIfTrue="1" operator="equal">
      <formula>"Third"</formula>
    </cfRule>
  </conditionalFormatting>
  <conditionalFormatting sqref="I60">
    <cfRule type="cellIs" dxfId="434" priority="13" stopIfTrue="1" operator="equal">
      <formula>"First"</formula>
    </cfRule>
    <cfRule type="cellIs" dxfId="433" priority="14" stopIfTrue="1" operator="equal">
      <formula>"Second"</formula>
    </cfRule>
    <cfRule type="cellIs" dxfId="432" priority="15" stopIfTrue="1" operator="equal">
      <formula>"Third"</formula>
    </cfRule>
  </conditionalFormatting>
  <conditionalFormatting sqref="D60">
    <cfRule type="cellIs" dxfId="431" priority="10" stopIfTrue="1" operator="equal">
      <formula>"First"</formula>
    </cfRule>
    <cfRule type="cellIs" dxfId="430" priority="11" stopIfTrue="1" operator="equal">
      <formula>"Second"</formula>
    </cfRule>
    <cfRule type="cellIs" dxfId="429" priority="12" stopIfTrue="1" operator="equal">
      <formula>"Third"</formula>
    </cfRule>
  </conditionalFormatting>
  <conditionalFormatting sqref="D71">
    <cfRule type="cellIs" dxfId="428" priority="7" stopIfTrue="1" operator="equal">
      <formula>"First"</formula>
    </cfRule>
    <cfRule type="cellIs" dxfId="427" priority="8" stopIfTrue="1" operator="equal">
      <formula>"Second"</formula>
    </cfRule>
    <cfRule type="cellIs" dxfId="426" priority="9" stopIfTrue="1" operator="equal">
      <formula>"Third"</formula>
    </cfRule>
  </conditionalFormatting>
  <conditionalFormatting sqref="N67">
    <cfRule type="cellIs" dxfId="425" priority="4" stopIfTrue="1" operator="equal">
      <formula>"First"</formula>
    </cfRule>
    <cfRule type="cellIs" dxfId="424" priority="5" stopIfTrue="1" operator="equal">
      <formula>"Second"</formula>
    </cfRule>
    <cfRule type="cellIs" dxfId="423" priority="6" stopIfTrue="1" operator="equal">
      <formula>"Third"</formula>
    </cfRule>
  </conditionalFormatting>
  <conditionalFormatting sqref="N60">
    <cfRule type="cellIs" dxfId="422" priority="1" stopIfTrue="1" operator="equal">
      <formula>"First"</formula>
    </cfRule>
    <cfRule type="cellIs" dxfId="421" priority="2" stopIfTrue="1" operator="equal">
      <formula>"Second"</formula>
    </cfRule>
    <cfRule type="cellIs" dxfId="420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8" orientation="landscape" r:id="rId1"/>
  <headerFooter alignWithMargins="0">
    <oddHeader>&amp;C&amp;"Arial,Bold"&amp;14SCHOOL GYM NATIONAL FINAL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indexed="13"/>
    <pageSetUpPr fitToPage="1"/>
  </sheetPr>
  <dimension ref="A1:AM71"/>
  <sheetViews>
    <sheetView showGridLines="0" view="pageBreakPreview" topLeftCell="A16" zoomScaleNormal="100" zoomScaleSheetLayoutView="100" workbookViewId="0">
      <selection activeCell="M51" sqref="M51"/>
    </sheetView>
  </sheetViews>
  <sheetFormatPr defaultColWidth="9.140625" defaultRowHeight="14.25" x14ac:dyDescent="0.2"/>
  <cols>
    <col min="1" max="1" width="6.7109375" style="42" customWidth="1"/>
    <col min="2" max="2" width="24.7109375" style="42" customWidth="1"/>
    <col min="3" max="4" width="8.7109375" style="42" customWidth="1"/>
    <col min="5" max="5" width="3.7109375" style="88" customWidth="1"/>
    <col min="6" max="9" width="9" style="42" hidden="1" customWidth="1"/>
    <col min="10" max="10" width="1.7109375" style="42" customWidth="1"/>
    <col min="11" max="11" width="6.7109375" style="42" customWidth="1"/>
    <col min="12" max="12" width="24.7109375" style="42" customWidth="1"/>
    <col min="13" max="14" width="8.7109375" style="42" customWidth="1"/>
    <col min="15" max="15" width="6.140625" style="42" customWidth="1"/>
    <col min="16" max="19" width="6.140625" style="42" hidden="1" customWidth="1"/>
    <col min="20" max="20" width="1.7109375" style="42" customWidth="1"/>
    <col min="21" max="21" width="6.7109375" style="42" customWidth="1"/>
    <col min="22" max="22" width="24.7109375" style="42" customWidth="1"/>
    <col min="23" max="24" width="8.7109375" style="42" customWidth="1"/>
    <col min="25" max="25" width="3.7109375" style="42" customWidth="1"/>
    <col min="26" max="29" width="9" style="42" hidden="1" customWidth="1"/>
    <col min="30" max="30" width="10.7109375" style="42" customWidth="1"/>
    <col min="31" max="31" width="7.42578125" style="42" bestFit="1" customWidth="1"/>
    <col min="32" max="32" width="10.7109375" style="42" bestFit="1" customWidth="1"/>
    <col min="33" max="33" width="23.42578125" style="42" bestFit="1" customWidth="1"/>
    <col min="34" max="35" width="10.140625" style="42" bestFit="1" customWidth="1"/>
    <col min="36" max="36" width="7.42578125" style="42" bestFit="1" customWidth="1"/>
    <col min="37" max="37" width="10.140625" style="42" bestFit="1" customWidth="1"/>
    <col min="38" max="38" width="3.28515625" style="42" bestFit="1" customWidth="1"/>
    <col min="39" max="39" width="9.42578125" style="42" bestFit="1" customWidth="1"/>
    <col min="40" max="16384" width="9.140625" style="42"/>
  </cols>
  <sheetData>
    <row r="1" spans="1:39" ht="15" hidden="1" x14ac:dyDescent="0.25">
      <c r="A1" s="101"/>
      <c r="AE1" s="69" t="s">
        <v>0</v>
      </c>
      <c r="AF1" s="69" t="s">
        <v>1</v>
      </c>
      <c r="AG1" s="69" t="s">
        <v>2</v>
      </c>
      <c r="AH1" s="69" t="s">
        <v>3</v>
      </c>
      <c r="AI1" s="148" t="s">
        <v>4</v>
      </c>
      <c r="AJ1" s="71" t="s">
        <v>5</v>
      </c>
      <c r="AK1" s="71" t="s">
        <v>6</v>
      </c>
      <c r="AL1" s="71"/>
      <c r="AM1" s="149"/>
    </row>
    <row r="2" spans="1:39" ht="15" hidden="1" x14ac:dyDescent="0.25">
      <c r="A2" s="90"/>
      <c r="AE2" s="73" t="s">
        <v>7</v>
      </c>
      <c r="AF2" s="73" t="str">
        <f>A18</f>
        <v>E</v>
      </c>
      <c r="AG2" s="74" t="str">
        <f>B18</f>
        <v>St Faith's</v>
      </c>
      <c r="AH2" s="75">
        <f>SUM(Q19:R24)</f>
        <v>67.917000000000002</v>
      </c>
      <c r="AI2" s="150">
        <f>C27</f>
        <v>111.602</v>
      </c>
      <c r="AJ2" s="77">
        <f>IF(AI2=0,13,RANK(AI2,AI$2:AI$14,0))</f>
        <v>6</v>
      </c>
      <c r="AK2" s="151" t="str">
        <f>VLOOKUP(AJ2,AL$2:AM$14,2)</f>
        <v>6th</v>
      </c>
      <c r="AL2" s="79">
        <v>1</v>
      </c>
      <c r="AM2" s="152" t="s">
        <v>8</v>
      </c>
    </row>
    <row r="3" spans="1:39" ht="15" hidden="1" x14ac:dyDescent="0.25">
      <c r="A3" s="90"/>
      <c r="AE3" s="73" t="s">
        <v>9</v>
      </c>
      <c r="AF3" s="73" t="str">
        <f>K18</f>
        <v>EM</v>
      </c>
      <c r="AG3" s="74" t="str">
        <f>L18</f>
        <v>Stamford</v>
      </c>
      <c r="AH3" s="75">
        <f>SUM(M19:N24)</f>
        <v>137.518</v>
      </c>
      <c r="AI3" s="150">
        <f>M27</f>
        <v>110.61800000000001</v>
      </c>
      <c r="AJ3" s="77">
        <f t="shared" ref="AJ3:AJ14" si="0">IF(AI3=0,13,RANK(AI3,AI$2:AI$14,0))</f>
        <v>7</v>
      </c>
      <c r="AK3" s="151" t="str">
        <f t="shared" ref="AK3:AK14" si="1">VLOOKUP(AJ3,AL$2:AM$14,2)</f>
        <v>7th</v>
      </c>
      <c r="AL3" s="79">
        <v>2</v>
      </c>
      <c r="AM3" s="152" t="s">
        <v>10</v>
      </c>
    </row>
    <row r="4" spans="1:39" ht="15" hidden="1" x14ac:dyDescent="0.25">
      <c r="A4" s="90"/>
      <c r="AE4" s="73" t="s">
        <v>11</v>
      </c>
      <c r="AF4" s="73" t="str">
        <f>U18</f>
        <v>L</v>
      </c>
      <c r="AG4" s="74" t="str">
        <f>V18</f>
        <v>Surbiton High</v>
      </c>
      <c r="AH4" s="75">
        <f>SUM(W19:X24)</f>
        <v>137.46799999999999</v>
      </c>
      <c r="AI4" s="150">
        <f>W27</f>
        <v>110.03399999999999</v>
      </c>
      <c r="AJ4" s="77">
        <f t="shared" si="0"/>
        <v>8</v>
      </c>
      <c r="AK4" s="151" t="str">
        <f t="shared" si="1"/>
        <v>8th</v>
      </c>
      <c r="AL4" s="79">
        <v>3</v>
      </c>
      <c r="AM4" s="152" t="s">
        <v>12</v>
      </c>
    </row>
    <row r="5" spans="1:39" ht="15" hidden="1" x14ac:dyDescent="0.25">
      <c r="A5" s="90"/>
      <c r="AE5" s="73" t="s">
        <v>13</v>
      </c>
      <c r="AF5" s="73" t="str">
        <f>A29</f>
        <v>N</v>
      </c>
      <c r="AG5" s="74" t="str">
        <f>B29</f>
        <v>Newcastle RGS</v>
      </c>
      <c r="AH5" s="75">
        <f>SUM(C30:D35)</f>
        <v>143.74799999999999</v>
      </c>
      <c r="AI5" s="150">
        <f>C38</f>
        <v>116.08099999999999</v>
      </c>
      <c r="AJ5" s="77">
        <f t="shared" si="0"/>
        <v>3</v>
      </c>
      <c r="AK5" s="151" t="str">
        <f t="shared" si="1"/>
        <v>Third</v>
      </c>
      <c r="AL5" s="79">
        <v>4</v>
      </c>
      <c r="AM5" s="153" t="s">
        <v>14</v>
      </c>
    </row>
    <row r="6" spans="1:39" ht="15" hidden="1" x14ac:dyDescent="0.25">
      <c r="A6" s="90"/>
      <c r="AE6" s="73" t="s">
        <v>15</v>
      </c>
      <c r="AF6" s="73" t="str">
        <f>K29</f>
        <v>NI</v>
      </c>
      <c r="AG6" s="74">
        <f>L29</f>
        <v>0</v>
      </c>
      <c r="AH6" s="75">
        <f>SUM(M30:N35)</f>
        <v>0</v>
      </c>
      <c r="AI6" s="150">
        <f>M38</f>
        <v>0</v>
      </c>
      <c r="AJ6" s="77">
        <f t="shared" si="0"/>
        <v>13</v>
      </c>
      <c r="AK6" s="151" t="str">
        <f t="shared" si="1"/>
        <v>13th</v>
      </c>
      <c r="AL6" s="79">
        <v>5</v>
      </c>
      <c r="AM6" s="153" t="s">
        <v>16</v>
      </c>
    </row>
    <row r="7" spans="1:39" ht="15" hidden="1" x14ac:dyDescent="0.25">
      <c r="A7" s="90"/>
      <c r="AE7" s="73" t="s">
        <v>17</v>
      </c>
      <c r="AF7" s="73" t="str">
        <f>U29</f>
        <v>NW</v>
      </c>
      <c r="AG7" s="74">
        <f>V29</f>
        <v>0</v>
      </c>
      <c r="AH7" s="75">
        <f>SUM(W30:X35)</f>
        <v>0</v>
      </c>
      <c r="AI7" s="150">
        <f>W38</f>
        <v>0</v>
      </c>
      <c r="AJ7" s="77">
        <f t="shared" si="0"/>
        <v>13</v>
      </c>
      <c r="AK7" s="151" t="str">
        <f t="shared" si="1"/>
        <v>13th</v>
      </c>
      <c r="AL7" s="79">
        <v>6</v>
      </c>
      <c r="AM7" s="153" t="s">
        <v>18</v>
      </c>
    </row>
    <row r="8" spans="1:39" ht="15" hidden="1" x14ac:dyDescent="0.25">
      <c r="A8" s="90"/>
      <c r="AE8" s="73" t="s">
        <v>19</v>
      </c>
      <c r="AF8" s="73" t="str">
        <f>A40</f>
        <v>Sc</v>
      </c>
      <c r="AG8" s="74">
        <f>B40</f>
        <v>0</v>
      </c>
      <c r="AH8" s="75">
        <f>SUM(C41:D46)</f>
        <v>0</v>
      </c>
      <c r="AI8" s="150">
        <f>C49</f>
        <v>0</v>
      </c>
      <c r="AJ8" s="77">
        <f t="shared" si="0"/>
        <v>13</v>
      </c>
      <c r="AK8" s="151" t="str">
        <f t="shared" si="1"/>
        <v>13th</v>
      </c>
      <c r="AL8" s="79">
        <v>7</v>
      </c>
      <c r="AM8" s="153" t="s">
        <v>20</v>
      </c>
    </row>
    <row r="9" spans="1:39" ht="15" hidden="1" x14ac:dyDescent="0.25">
      <c r="A9" s="90"/>
      <c r="AE9" s="73" t="s">
        <v>21</v>
      </c>
      <c r="AF9" s="73" t="str">
        <f>K40</f>
        <v xml:space="preserve">S </v>
      </c>
      <c r="AG9" s="74" t="str">
        <f>L40</f>
        <v>Chalfont St Peter</v>
      </c>
      <c r="AH9" s="75">
        <f>SUM(M41:N46)</f>
        <v>133.73600000000002</v>
      </c>
      <c r="AI9" s="150">
        <f>M49</f>
        <v>107.05199999999999</v>
      </c>
      <c r="AJ9" s="77">
        <f t="shared" si="0"/>
        <v>9</v>
      </c>
      <c r="AK9" s="151" t="str">
        <f t="shared" si="1"/>
        <v>9th</v>
      </c>
      <c r="AL9" s="79">
        <v>8</v>
      </c>
      <c r="AM9" s="153" t="s">
        <v>22</v>
      </c>
    </row>
    <row r="10" spans="1:39" ht="15" hidden="1" x14ac:dyDescent="0.25">
      <c r="A10" s="90"/>
      <c r="AE10" s="73" t="s">
        <v>23</v>
      </c>
      <c r="AF10" s="73" t="str">
        <f>U40</f>
        <v>SE</v>
      </c>
      <c r="AG10" s="74" t="str">
        <f>V40</f>
        <v>Laleham</v>
      </c>
      <c r="AH10" s="75">
        <f>SUM(W41:X46)</f>
        <v>145.33500000000001</v>
      </c>
      <c r="AI10" s="150">
        <f>W49</f>
        <v>117.16800000000001</v>
      </c>
      <c r="AJ10" s="77">
        <f t="shared" si="0"/>
        <v>2</v>
      </c>
      <c r="AK10" s="151" t="str">
        <f t="shared" si="1"/>
        <v>Second</v>
      </c>
      <c r="AL10" s="79">
        <v>9</v>
      </c>
      <c r="AM10" s="153" t="s">
        <v>24</v>
      </c>
    </row>
    <row r="11" spans="1:39" ht="15" hidden="1" x14ac:dyDescent="0.25">
      <c r="A11" s="90"/>
      <c r="AE11" s="73" t="s">
        <v>25</v>
      </c>
      <c r="AF11" s="73" t="str">
        <f>A51</f>
        <v>SW</v>
      </c>
      <c r="AG11" s="74" t="str">
        <f>B51</f>
        <v>West Buckland</v>
      </c>
      <c r="AH11" s="75">
        <f>SUM(C52:D57)</f>
        <v>139.15199999999999</v>
      </c>
      <c r="AI11" s="150">
        <f>C60</f>
        <v>111.88500000000001</v>
      </c>
      <c r="AJ11" s="77">
        <f t="shared" si="0"/>
        <v>5</v>
      </c>
      <c r="AK11" s="151" t="str">
        <f t="shared" si="1"/>
        <v>5th</v>
      </c>
      <c r="AL11" s="79">
        <v>10</v>
      </c>
      <c r="AM11" s="153" t="s">
        <v>26</v>
      </c>
    </row>
    <row r="12" spans="1:39" ht="15" hidden="1" x14ac:dyDescent="0.25">
      <c r="A12" s="90"/>
      <c r="AE12" s="73" t="s">
        <v>27</v>
      </c>
      <c r="AF12" s="73" t="str">
        <f>K51</f>
        <v>W</v>
      </c>
      <c r="AG12" s="74" t="str">
        <f>L51</f>
        <v>Marlborough</v>
      </c>
      <c r="AH12" s="75">
        <f>SUM(M52:N57)</f>
        <v>149.23499999999999</v>
      </c>
      <c r="AI12" s="150">
        <f>M60</f>
        <v>120.351</v>
      </c>
      <c r="AJ12" s="77">
        <f t="shared" si="0"/>
        <v>1</v>
      </c>
      <c r="AK12" s="151" t="str">
        <f t="shared" si="1"/>
        <v>First</v>
      </c>
      <c r="AL12" s="79">
        <v>11</v>
      </c>
      <c r="AM12" s="153" t="s">
        <v>28</v>
      </c>
    </row>
    <row r="13" spans="1:39" ht="15" hidden="1" x14ac:dyDescent="0.25">
      <c r="A13" s="90"/>
      <c r="AE13" s="73" t="s">
        <v>29</v>
      </c>
      <c r="AF13" s="73" t="str">
        <f>U51</f>
        <v>WM</v>
      </c>
      <c r="AG13" s="74" t="str">
        <f>V51</f>
        <v>Coppice</v>
      </c>
      <c r="AH13" s="75">
        <f>SUM(W52:X57)</f>
        <v>143.51899999999998</v>
      </c>
      <c r="AI13" s="150">
        <f>W60</f>
        <v>115.435</v>
      </c>
      <c r="AJ13" s="77">
        <f t="shared" si="0"/>
        <v>4</v>
      </c>
      <c r="AK13" s="151" t="str">
        <f t="shared" si="1"/>
        <v>4th</v>
      </c>
      <c r="AL13" s="79">
        <v>12</v>
      </c>
      <c r="AM13" s="153" t="s">
        <v>30</v>
      </c>
    </row>
    <row r="14" spans="1:39" ht="15" hidden="1" x14ac:dyDescent="0.25">
      <c r="A14" s="90"/>
      <c r="AE14" s="73" t="s">
        <v>31</v>
      </c>
      <c r="AF14" s="73" t="str">
        <f>A62</f>
        <v>Y</v>
      </c>
      <c r="AG14" s="74">
        <f>B62</f>
        <v>0</v>
      </c>
      <c r="AH14" s="75">
        <f>SUM(C63:D68)</f>
        <v>0</v>
      </c>
      <c r="AI14" s="150">
        <f>C71</f>
        <v>0</v>
      </c>
      <c r="AJ14" s="77">
        <f t="shared" si="0"/>
        <v>13</v>
      </c>
      <c r="AK14" s="151" t="str">
        <f t="shared" si="1"/>
        <v>13th</v>
      </c>
      <c r="AL14" s="79">
        <v>13</v>
      </c>
      <c r="AM14" s="153" t="s">
        <v>32</v>
      </c>
    </row>
    <row r="15" spans="1:39" hidden="1" x14ac:dyDescent="0.2"/>
    <row r="16" spans="1:39" ht="15" x14ac:dyDescent="0.25">
      <c r="B16" s="102" t="s">
        <v>163</v>
      </c>
    </row>
    <row r="18" spans="1:29" ht="12.75" customHeight="1" x14ac:dyDescent="0.25">
      <c r="A18" s="169" t="s">
        <v>7</v>
      </c>
      <c r="B18" s="107" t="s">
        <v>115</v>
      </c>
      <c r="C18" s="111" t="s">
        <v>35</v>
      </c>
      <c r="D18" s="111" t="s">
        <v>36</v>
      </c>
      <c r="E18" s="103" t="s">
        <v>164</v>
      </c>
      <c r="F18" s="82" t="s">
        <v>165</v>
      </c>
      <c r="G18" s="82"/>
      <c r="H18" s="82" t="s">
        <v>166</v>
      </c>
      <c r="I18" s="82"/>
      <c r="K18" s="169" t="s">
        <v>9</v>
      </c>
      <c r="L18" s="107" t="s">
        <v>37</v>
      </c>
      <c r="M18" s="111" t="s">
        <v>35</v>
      </c>
      <c r="N18" s="111" t="s">
        <v>36</v>
      </c>
      <c r="O18" s="103" t="s">
        <v>164</v>
      </c>
      <c r="P18" s="82" t="s">
        <v>165</v>
      </c>
      <c r="Q18" s="82"/>
      <c r="R18" s="82" t="s">
        <v>166</v>
      </c>
      <c r="S18" s="82"/>
      <c r="T18" s="104"/>
      <c r="U18" s="169" t="s">
        <v>11</v>
      </c>
      <c r="V18" s="107" t="s">
        <v>167</v>
      </c>
      <c r="W18" s="111" t="s">
        <v>35</v>
      </c>
      <c r="X18" s="111" t="s">
        <v>36</v>
      </c>
      <c r="Y18" s="103" t="s">
        <v>164</v>
      </c>
      <c r="Z18" s="82" t="s">
        <v>165</v>
      </c>
      <c r="AA18" s="82"/>
      <c r="AB18" s="82" t="s">
        <v>166</v>
      </c>
      <c r="AC18" s="82"/>
    </row>
    <row r="19" spans="1:29" s="84" customFormat="1" x14ac:dyDescent="0.2">
      <c r="A19" s="53">
        <v>201</v>
      </c>
      <c r="B19" s="108" t="s">
        <v>168</v>
      </c>
      <c r="C19" s="109">
        <v>12.134</v>
      </c>
      <c r="D19" s="109">
        <v>14.8</v>
      </c>
      <c r="E19" s="154" t="s">
        <v>169</v>
      </c>
      <c r="F19" s="155">
        <f t="shared" ref="F19:F24" si="2">IF(E19="B",C19)</f>
        <v>12.134</v>
      </c>
      <c r="G19" s="84" t="b">
        <f t="shared" ref="G19:G24" si="3">IF(E19="G",C19)</f>
        <v>0</v>
      </c>
      <c r="H19" s="155">
        <f t="shared" ref="H19:H24" si="4">IF(E19="B",D19)</f>
        <v>14.8</v>
      </c>
      <c r="I19" s="155" t="b">
        <f t="shared" ref="I19:I24" si="5">IF(E19="G",D19)</f>
        <v>0</v>
      </c>
      <c r="K19" s="53">
        <v>208</v>
      </c>
      <c r="L19" s="108" t="s">
        <v>170</v>
      </c>
      <c r="M19" s="109">
        <v>12.034000000000001</v>
      </c>
      <c r="N19" s="109">
        <v>14.8</v>
      </c>
      <c r="O19" s="154" t="s">
        <v>169</v>
      </c>
      <c r="P19" s="155">
        <f t="shared" ref="P19:P24" si="6">IF(O19="B",M19)</f>
        <v>12.034000000000001</v>
      </c>
      <c r="Q19" s="84" t="b">
        <f t="shared" ref="Q19:Q24" si="7">IF(O19="G",M19)</f>
        <v>0</v>
      </c>
      <c r="R19" s="155">
        <f t="shared" ref="R19:R24" si="8">IF(O19="B",N19)</f>
        <v>14.8</v>
      </c>
      <c r="S19" s="155" t="b">
        <f t="shared" ref="S19:S24" si="9">IF(O19="G",N19)</f>
        <v>0</v>
      </c>
      <c r="T19" s="156"/>
      <c r="U19" s="53">
        <v>215</v>
      </c>
      <c r="V19" s="108" t="s">
        <v>171</v>
      </c>
      <c r="W19" s="109">
        <v>11.95</v>
      </c>
      <c r="X19" s="109">
        <v>12.8</v>
      </c>
      <c r="Y19" s="154" t="s">
        <v>169</v>
      </c>
      <c r="Z19" s="155">
        <f t="shared" ref="Z19:Z24" si="10">IF(Y19="B",W19)</f>
        <v>11.95</v>
      </c>
      <c r="AA19" s="84" t="b">
        <f t="shared" ref="AA19:AA24" si="11">IF(Y19="G",W19)</f>
        <v>0</v>
      </c>
      <c r="AB19" s="155">
        <f t="shared" ref="AB19:AB24" si="12">IF(Y19="B",X19)</f>
        <v>12.8</v>
      </c>
      <c r="AC19" s="155" t="b">
        <f t="shared" ref="AC19:AC24" si="13">IF(Y19="G",X19)</f>
        <v>0</v>
      </c>
    </row>
    <row r="20" spans="1:29" s="84" customFormat="1" x14ac:dyDescent="0.2">
      <c r="A20" s="54">
        <v>202</v>
      </c>
      <c r="B20" s="98" t="s">
        <v>172</v>
      </c>
      <c r="C20" s="109">
        <v>12.433999999999999</v>
      </c>
      <c r="D20" s="109">
        <v>14.7</v>
      </c>
      <c r="E20" s="157" t="s">
        <v>169</v>
      </c>
      <c r="F20" s="155">
        <f t="shared" si="2"/>
        <v>12.433999999999999</v>
      </c>
      <c r="G20" s="155" t="b">
        <f t="shared" si="3"/>
        <v>0</v>
      </c>
      <c r="H20" s="155">
        <f t="shared" si="4"/>
        <v>14.7</v>
      </c>
      <c r="I20" s="155" t="b">
        <f t="shared" si="5"/>
        <v>0</v>
      </c>
      <c r="K20" s="54">
        <v>209</v>
      </c>
      <c r="L20" s="98" t="s">
        <v>173</v>
      </c>
      <c r="M20" s="109">
        <v>13.367000000000001</v>
      </c>
      <c r="N20" s="109">
        <v>15.15</v>
      </c>
      <c r="O20" s="157" t="s">
        <v>169</v>
      </c>
      <c r="P20" s="155">
        <f t="shared" si="6"/>
        <v>13.367000000000001</v>
      </c>
      <c r="Q20" s="155" t="b">
        <f t="shared" si="7"/>
        <v>0</v>
      </c>
      <c r="R20" s="155">
        <f t="shared" si="8"/>
        <v>15.15</v>
      </c>
      <c r="S20" s="155" t="b">
        <f t="shared" si="9"/>
        <v>0</v>
      </c>
      <c r="T20" s="156"/>
      <c r="U20" s="54">
        <v>216</v>
      </c>
      <c r="V20" s="98" t="s">
        <v>174</v>
      </c>
      <c r="W20" s="109">
        <v>12.6</v>
      </c>
      <c r="X20" s="109">
        <v>14.45</v>
      </c>
      <c r="Y20" s="157" t="s">
        <v>169</v>
      </c>
      <c r="Z20" s="155">
        <f t="shared" si="10"/>
        <v>12.6</v>
      </c>
      <c r="AA20" s="155" t="b">
        <f t="shared" si="11"/>
        <v>0</v>
      </c>
      <c r="AB20" s="155">
        <f t="shared" si="12"/>
        <v>14.45</v>
      </c>
      <c r="AC20" s="155" t="b">
        <f t="shared" si="13"/>
        <v>0</v>
      </c>
    </row>
    <row r="21" spans="1:29" s="84" customFormat="1" x14ac:dyDescent="0.2">
      <c r="A21" s="54">
        <v>203</v>
      </c>
      <c r="B21" s="98" t="s">
        <v>175</v>
      </c>
      <c r="C21" s="109">
        <v>13.433999999999999</v>
      </c>
      <c r="D21" s="109">
        <v>14.4</v>
      </c>
      <c r="E21" s="158" t="s">
        <v>176</v>
      </c>
      <c r="F21" s="155" t="b">
        <f t="shared" si="2"/>
        <v>0</v>
      </c>
      <c r="G21" s="155">
        <f t="shared" si="3"/>
        <v>13.433999999999999</v>
      </c>
      <c r="H21" s="155" t="b">
        <f t="shared" si="4"/>
        <v>0</v>
      </c>
      <c r="I21" s="155">
        <f t="shared" si="5"/>
        <v>14.4</v>
      </c>
      <c r="K21" s="54">
        <v>210</v>
      </c>
      <c r="L21" s="98" t="s">
        <v>177</v>
      </c>
      <c r="M21" s="109">
        <v>12.667</v>
      </c>
      <c r="N21" s="109">
        <v>15.05</v>
      </c>
      <c r="O21" s="158" t="s">
        <v>176</v>
      </c>
      <c r="P21" s="155" t="b">
        <f t="shared" si="6"/>
        <v>0</v>
      </c>
      <c r="Q21" s="155">
        <f t="shared" si="7"/>
        <v>12.667</v>
      </c>
      <c r="R21" s="155" t="b">
        <f t="shared" si="8"/>
        <v>0</v>
      </c>
      <c r="S21" s="155">
        <f t="shared" si="9"/>
        <v>15.05</v>
      </c>
      <c r="T21" s="156"/>
      <c r="U21" s="54">
        <v>217</v>
      </c>
      <c r="V21" s="98" t="s">
        <v>178</v>
      </c>
      <c r="W21" s="109">
        <v>12.734</v>
      </c>
      <c r="X21" s="109">
        <v>14.7</v>
      </c>
      <c r="Y21" s="158" t="s">
        <v>176</v>
      </c>
      <c r="Z21" s="155" t="b">
        <f t="shared" si="10"/>
        <v>0</v>
      </c>
      <c r="AA21" s="155">
        <f t="shared" si="11"/>
        <v>12.734</v>
      </c>
      <c r="AB21" s="155" t="b">
        <f t="shared" si="12"/>
        <v>0</v>
      </c>
      <c r="AC21" s="155">
        <f t="shared" si="13"/>
        <v>14.7</v>
      </c>
    </row>
    <row r="22" spans="1:29" s="84" customFormat="1" x14ac:dyDescent="0.2">
      <c r="A22" s="54">
        <v>204</v>
      </c>
      <c r="B22" s="98" t="s">
        <v>179</v>
      </c>
      <c r="C22" s="109">
        <v>12</v>
      </c>
      <c r="D22" s="109">
        <v>15</v>
      </c>
      <c r="E22" s="158" t="s">
        <v>176</v>
      </c>
      <c r="F22" s="155" t="b">
        <f t="shared" si="2"/>
        <v>0</v>
      </c>
      <c r="G22" s="155">
        <f t="shared" si="3"/>
        <v>12</v>
      </c>
      <c r="H22" s="155" t="b">
        <f t="shared" si="4"/>
        <v>0</v>
      </c>
      <c r="I22" s="155">
        <f t="shared" si="5"/>
        <v>15</v>
      </c>
      <c r="K22" s="54">
        <v>211</v>
      </c>
      <c r="L22" s="98" t="s">
        <v>180</v>
      </c>
      <c r="M22" s="109">
        <v>12.6</v>
      </c>
      <c r="N22" s="109">
        <v>14.85</v>
      </c>
      <c r="O22" s="158" t="s">
        <v>176</v>
      </c>
      <c r="P22" s="155" t="b">
        <f t="shared" si="6"/>
        <v>0</v>
      </c>
      <c r="Q22" s="155">
        <f t="shared" si="7"/>
        <v>12.6</v>
      </c>
      <c r="R22" s="155" t="b">
        <f t="shared" si="8"/>
        <v>0</v>
      </c>
      <c r="S22" s="155">
        <f t="shared" si="9"/>
        <v>14.85</v>
      </c>
      <c r="T22" s="156"/>
      <c r="U22" s="54">
        <v>218</v>
      </c>
      <c r="V22" s="98" t="s">
        <v>181</v>
      </c>
      <c r="W22" s="109">
        <v>14.234</v>
      </c>
      <c r="X22" s="109">
        <v>14.8</v>
      </c>
      <c r="Y22" s="158" t="s">
        <v>176</v>
      </c>
      <c r="Z22" s="155" t="b">
        <f t="shared" si="10"/>
        <v>0</v>
      </c>
      <c r="AA22" s="155">
        <f t="shared" si="11"/>
        <v>14.234</v>
      </c>
      <c r="AB22" s="155" t="b">
        <f t="shared" si="12"/>
        <v>0</v>
      </c>
      <c r="AC22" s="155">
        <f t="shared" si="13"/>
        <v>14.8</v>
      </c>
    </row>
    <row r="23" spans="1:29" s="84" customFormat="1" x14ac:dyDescent="0.2">
      <c r="A23" s="54">
        <v>205</v>
      </c>
      <c r="B23" s="98" t="s">
        <v>182</v>
      </c>
      <c r="C23" s="109">
        <v>14</v>
      </c>
      <c r="D23" s="109">
        <v>15.1</v>
      </c>
      <c r="E23" s="158" t="s">
        <v>176</v>
      </c>
      <c r="F23" s="155" t="b">
        <f t="shared" si="2"/>
        <v>0</v>
      </c>
      <c r="G23" s="155">
        <f t="shared" si="3"/>
        <v>14</v>
      </c>
      <c r="H23" s="155" t="b">
        <f t="shared" si="4"/>
        <v>0</v>
      </c>
      <c r="I23" s="155">
        <f t="shared" si="5"/>
        <v>15.1</v>
      </c>
      <c r="K23" s="54">
        <v>212</v>
      </c>
      <c r="L23" s="98" t="s">
        <v>183</v>
      </c>
      <c r="M23" s="109">
        <v>12.7</v>
      </c>
      <c r="N23" s="109">
        <v>14.3</v>
      </c>
      <c r="O23" s="158" t="s">
        <v>176</v>
      </c>
      <c r="P23" s="155" t="b">
        <f t="shared" si="6"/>
        <v>0</v>
      </c>
      <c r="Q23" s="155">
        <f t="shared" si="7"/>
        <v>12.7</v>
      </c>
      <c r="R23" s="155" t="b">
        <f t="shared" si="8"/>
        <v>0</v>
      </c>
      <c r="S23" s="155">
        <f t="shared" si="9"/>
        <v>14.3</v>
      </c>
      <c r="T23" s="156"/>
      <c r="U23" s="54">
        <v>219</v>
      </c>
      <c r="V23" s="98" t="s">
        <v>184</v>
      </c>
      <c r="W23" s="109">
        <v>14.2</v>
      </c>
      <c r="X23" s="109">
        <v>15</v>
      </c>
      <c r="Y23" s="158" t="s">
        <v>176</v>
      </c>
      <c r="Z23" s="155" t="b">
        <f t="shared" si="10"/>
        <v>0</v>
      </c>
      <c r="AA23" s="155">
        <f t="shared" si="11"/>
        <v>14.2</v>
      </c>
      <c r="AB23" s="155" t="b">
        <f t="shared" si="12"/>
        <v>0</v>
      </c>
      <c r="AC23" s="155">
        <f t="shared" si="13"/>
        <v>15</v>
      </c>
    </row>
    <row r="24" spans="1:29" s="84" customFormat="1" x14ac:dyDescent="0.2">
      <c r="A24" s="54">
        <v>206</v>
      </c>
      <c r="B24" s="98"/>
      <c r="C24" s="109">
        <v>0</v>
      </c>
      <c r="D24" s="109">
        <v>0</v>
      </c>
      <c r="E24" s="158"/>
      <c r="F24" s="155" t="b">
        <f t="shared" si="2"/>
        <v>0</v>
      </c>
      <c r="G24" s="155" t="b">
        <f t="shared" si="3"/>
        <v>0</v>
      </c>
      <c r="H24" s="155" t="b">
        <f t="shared" si="4"/>
        <v>0</v>
      </c>
      <c r="I24" s="155" t="b">
        <f t="shared" si="5"/>
        <v>0</v>
      </c>
      <c r="K24" s="54">
        <v>213</v>
      </c>
      <c r="L24" s="98"/>
      <c r="M24" s="109">
        <v>0</v>
      </c>
      <c r="N24" s="109">
        <v>0</v>
      </c>
      <c r="O24" s="158"/>
      <c r="P24" s="155" t="b">
        <f t="shared" si="6"/>
        <v>0</v>
      </c>
      <c r="Q24" s="155" t="b">
        <f t="shared" si="7"/>
        <v>0</v>
      </c>
      <c r="R24" s="155" t="b">
        <f t="shared" si="8"/>
        <v>0</v>
      </c>
      <c r="S24" s="155" t="b">
        <f t="shared" si="9"/>
        <v>0</v>
      </c>
      <c r="T24" s="156"/>
      <c r="U24" s="54">
        <v>220</v>
      </c>
      <c r="V24" s="98"/>
      <c r="W24" s="109">
        <v>0</v>
      </c>
      <c r="X24" s="109">
        <v>0</v>
      </c>
      <c r="Y24" s="158"/>
      <c r="Z24" s="155" t="b">
        <f t="shared" si="10"/>
        <v>0</v>
      </c>
      <c r="AA24" s="155" t="b">
        <f t="shared" si="11"/>
        <v>0</v>
      </c>
      <c r="AB24" s="155" t="b">
        <f t="shared" si="12"/>
        <v>0</v>
      </c>
      <c r="AC24" s="155" t="b">
        <f t="shared" si="13"/>
        <v>0</v>
      </c>
    </row>
    <row r="25" spans="1:29" s="84" customFormat="1" x14ac:dyDescent="0.2">
      <c r="A25" s="55" t="s">
        <v>185</v>
      </c>
      <c r="B25" s="99"/>
      <c r="C25" s="50"/>
      <c r="D25" s="50"/>
      <c r="E25" s="106"/>
      <c r="F25" s="84">
        <f>COUNTIF(E19:E24,"B")</f>
        <v>2</v>
      </c>
      <c r="G25" s="84">
        <f>COUNTIF(E19:E24,"G")</f>
        <v>3</v>
      </c>
      <c r="H25" s="84">
        <f>COUNTIF(E19:E24,"B")</f>
        <v>2</v>
      </c>
      <c r="I25" s="84">
        <f>COUNTIF(E19:E24,"G")</f>
        <v>3</v>
      </c>
      <c r="K25" s="55" t="s">
        <v>186</v>
      </c>
      <c r="L25" s="99"/>
      <c r="M25" s="50"/>
      <c r="N25" s="50"/>
      <c r="O25" s="106"/>
      <c r="P25" s="84">
        <f>COUNTIF(O19:O24,"B")</f>
        <v>2</v>
      </c>
      <c r="Q25" s="84">
        <f>COUNTIF(O19:O24,"G")</f>
        <v>3</v>
      </c>
      <c r="R25" s="84">
        <f>COUNTIF(O19:O24,"B")</f>
        <v>2</v>
      </c>
      <c r="S25" s="84">
        <f>COUNTIF(O19:O24,"G")</f>
        <v>3</v>
      </c>
      <c r="T25" s="156"/>
      <c r="U25" s="55" t="s">
        <v>187</v>
      </c>
      <c r="V25" s="99"/>
      <c r="W25" s="50"/>
      <c r="X25" s="50"/>
      <c r="Y25" s="106"/>
      <c r="Z25" s="84">
        <f>COUNTIF(Y19:Y24,"B")</f>
        <v>2</v>
      </c>
      <c r="AA25" s="84">
        <f>COUNTIF(Y19:Y24,"G")</f>
        <v>3</v>
      </c>
      <c r="AB25" s="84">
        <f>COUNTIF(Y19:Y24,"B")</f>
        <v>2</v>
      </c>
      <c r="AC25" s="84">
        <f>COUNTIF(Y19:Y24,"G")</f>
        <v>3</v>
      </c>
    </row>
    <row r="26" spans="1:29" x14ac:dyDescent="0.2">
      <c r="B26" s="87" t="s">
        <v>57</v>
      </c>
      <c r="C26" s="44">
        <f>F26+G26</f>
        <v>52.001999999999995</v>
      </c>
      <c r="D26" s="44">
        <f>H26+I26</f>
        <v>59.6</v>
      </c>
      <c r="F26" s="155">
        <f>IF(F25=2,SUM(F19:F24),IF(F25=3,SUM(F19:F24)-SMALL(F19:F24,1),IF(F25=4,SUM(F19:F24)-SMALL(F19:F24,1)-SMALL(F19:F24,2))))</f>
        <v>24.567999999999998</v>
      </c>
      <c r="G26" s="155">
        <f>IF(G25=2,SUM(G19:G24),IF(G25=3,SUM(G19:G24)-SMALL(G19:G24,1),IF(G25=4,SUM(G19:G24)-SMALL(G19:G24,1)-SMALL(G19:G24,2))))</f>
        <v>27.433999999999997</v>
      </c>
      <c r="H26" s="155">
        <f>IF(H25=2,SUM(H19:H24),IF(H25=3,SUM(H19:H24)-SMALL(H19:H24,1),IF(H25=4,SUM(H19:H24)-SMALL(H19:H24,1)-SMALL(H19:H24,2))))</f>
        <v>29.5</v>
      </c>
      <c r="I26" s="155">
        <f>IF(I25=2,SUM(I19:I24),IF(I25=3,SUM(I19:I24)-SMALL(I19:I24,1),IF(I25=4,SUM(I19:I24)-SMALL(I19:I24,1)-SMALL(I19:I24,2))))</f>
        <v>30.1</v>
      </c>
      <c r="L26" s="87" t="s">
        <v>57</v>
      </c>
      <c r="M26" s="44">
        <f>P26+Q26</f>
        <v>50.768000000000001</v>
      </c>
      <c r="N26" s="44">
        <f>R26+S26</f>
        <v>59.850000000000009</v>
      </c>
      <c r="O26" s="88"/>
      <c r="P26" s="155">
        <f>IF(P25=2,SUM(P19:P24),IF(P25=3,SUM(P19:P24)-SMALL(P19:P24,1),IF(P25=4,SUM(P19:P24)-SMALL(P19:P24,1)-SMALL(P19:P24,2))))</f>
        <v>25.401000000000003</v>
      </c>
      <c r="Q26" s="155">
        <f>IF(Q25=2,SUM(Q19:Q24),IF(Q25=3,SUM(Q19:Q24)-SMALL(Q19:Q24,1),IF(Q25=4,SUM(Q19:Q24)-SMALL(Q19:Q24,1)-SMALL(Q19:Q24,2))))</f>
        <v>25.366999999999997</v>
      </c>
      <c r="R26" s="155">
        <f>IF(R25=2,SUM(R19:R24),IF(R25=3,SUM(R19:R24)-SMALL(R19:R24,1),IF(R25=4,SUM(R19:R24)-SMALL(R19:R24,1)-SMALL(R19:R24,2))))</f>
        <v>29.950000000000003</v>
      </c>
      <c r="S26" s="155">
        <f>IF(S25=2,SUM(S19:S24),IF(S25=3,SUM(S19:S24)-SMALL(S19:S24,1),IF(S25=4,SUM(S19:S24)-SMALL(S19:S24,1)-SMALL(S19:S24,2))))</f>
        <v>29.900000000000002</v>
      </c>
      <c r="V26" s="87" t="s">
        <v>57</v>
      </c>
      <c r="W26" s="44">
        <f>Z26+AA26</f>
        <v>52.983999999999995</v>
      </c>
      <c r="X26" s="44">
        <f>AB26+AC26</f>
        <v>57.05</v>
      </c>
      <c r="Y26" s="88"/>
      <c r="Z26" s="155">
        <f>IF(Z25=2,SUM(Z19:Z24),IF(Z25=3,SUM(Z19:Z24)-SMALL(Z19:Z24,1),IF(Z25=4,SUM(Z19:Z24)-SMALL(Z19:Z24,1)-SMALL(Z19:Z24,2))))</f>
        <v>24.549999999999997</v>
      </c>
      <c r="AA26" s="155">
        <f>IF(AA25=2,SUM(AA19:AA24),IF(AA25=3,SUM(AA19:AA24)-SMALL(AA19:AA24,1),IF(AA25=4,SUM(AA19:AA24)-SMALL(AA19:AA24,1)-SMALL(AA19:AA24,2))))</f>
        <v>28.433999999999997</v>
      </c>
      <c r="AB26" s="155">
        <f>IF(AB25=2,SUM(AB19:AB24),IF(AB25=3,SUM(AB19:AB24)-SMALL(AB19:AB24,1),IF(AB25=4,SUM(AB19:AB24)-SMALL(AB19:AB24,1)-SMALL(AB19:AB24,2))))</f>
        <v>27.25</v>
      </c>
      <c r="AC26" s="155">
        <f>IF(AC25=2,SUM(AC19:AC24),IF(AC25=3,SUM(AC19:AC24)-SMALL(AC19:AC24,1),IF(AC25=4,SUM(AC19:AC24)-SMALL(AC19:AC24,1)-SMALL(AC19:AC24,2))))</f>
        <v>29.8</v>
      </c>
    </row>
    <row r="27" spans="1:29" ht="15.75" x14ac:dyDescent="0.25">
      <c r="B27" s="48" t="s">
        <v>58</v>
      </c>
      <c r="C27" s="49">
        <f>C26+D26</f>
        <v>111.602</v>
      </c>
      <c r="D27" s="95" t="str">
        <f>AK2</f>
        <v>6th</v>
      </c>
      <c r="L27" s="48" t="s">
        <v>58</v>
      </c>
      <c r="M27" s="49">
        <f>M26+N26</f>
        <v>110.61800000000001</v>
      </c>
      <c r="N27" s="95" t="str">
        <f>AK3</f>
        <v>7th</v>
      </c>
      <c r="O27" s="85"/>
      <c r="P27" s="85"/>
      <c r="Q27" s="85"/>
      <c r="R27" s="85"/>
      <c r="S27" s="42" t="s">
        <v>188</v>
      </c>
      <c r="V27" s="48" t="s">
        <v>58</v>
      </c>
      <c r="W27" s="49">
        <f>W26+X26</f>
        <v>110.03399999999999</v>
      </c>
      <c r="X27" s="95" t="str">
        <f>AK4</f>
        <v>8th</v>
      </c>
    </row>
    <row r="28" spans="1:29" x14ac:dyDescent="0.2">
      <c r="B28" s="86"/>
      <c r="L28" s="86"/>
      <c r="V28" s="86"/>
      <c r="AA28" s="86"/>
    </row>
    <row r="29" spans="1:29" ht="12.75" customHeight="1" x14ac:dyDescent="0.25">
      <c r="A29" s="169" t="s">
        <v>13</v>
      </c>
      <c r="B29" s="107" t="s">
        <v>189</v>
      </c>
      <c r="C29" s="111" t="s">
        <v>35</v>
      </c>
      <c r="D29" s="111" t="s">
        <v>36</v>
      </c>
      <c r="E29" s="103" t="s">
        <v>164</v>
      </c>
      <c r="F29" s="82" t="s">
        <v>165</v>
      </c>
      <c r="G29" s="82"/>
      <c r="H29" s="82" t="s">
        <v>166</v>
      </c>
      <c r="I29" s="82"/>
      <c r="K29" s="52" t="s">
        <v>15</v>
      </c>
      <c r="L29" s="107"/>
      <c r="M29" s="111" t="s">
        <v>35</v>
      </c>
      <c r="N29" s="111" t="s">
        <v>36</v>
      </c>
      <c r="O29" s="103" t="s">
        <v>164</v>
      </c>
      <c r="P29" s="82" t="s">
        <v>165</v>
      </c>
      <c r="Q29" s="82"/>
      <c r="R29" s="82" t="s">
        <v>166</v>
      </c>
      <c r="S29" s="82"/>
      <c r="T29" s="104"/>
      <c r="U29" s="52" t="s">
        <v>17</v>
      </c>
      <c r="V29" s="107"/>
      <c r="W29" s="111" t="s">
        <v>35</v>
      </c>
      <c r="X29" s="111" t="s">
        <v>36</v>
      </c>
      <c r="Y29" s="103" t="s">
        <v>164</v>
      </c>
      <c r="Z29" s="82" t="s">
        <v>165</v>
      </c>
      <c r="AA29" s="82"/>
      <c r="AB29" s="82" t="s">
        <v>166</v>
      </c>
      <c r="AC29" s="82"/>
    </row>
    <row r="30" spans="1:29" x14ac:dyDescent="0.2">
      <c r="A30" s="53">
        <v>222</v>
      </c>
      <c r="B30" s="108" t="s">
        <v>190</v>
      </c>
      <c r="C30" s="109">
        <v>13.6</v>
      </c>
      <c r="D30" s="109">
        <v>14.35</v>
      </c>
      <c r="E30" s="154" t="s">
        <v>169</v>
      </c>
      <c r="F30" s="155">
        <f t="shared" ref="F30:F35" si="14">IF(E30="B",C30)</f>
        <v>13.6</v>
      </c>
      <c r="G30" s="84" t="b">
        <f t="shared" ref="G30:G35" si="15">IF(E30="G",C30)</f>
        <v>0</v>
      </c>
      <c r="H30" s="155">
        <f t="shared" ref="H30:H35" si="16">IF(E30="B",D30)</f>
        <v>14.35</v>
      </c>
      <c r="I30" s="155" t="b">
        <f t="shared" ref="I30:I35" si="17">IF(E30="G",D30)</f>
        <v>0</v>
      </c>
      <c r="J30" s="159"/>
      <c r="K30" s="53">
        <v>229</v>
      </c>
      <c r="L30" s="108"/>
      <c r="M30" s="109">
        <v>0</v>
      </c>
      <c r="N30" s="109">
        <v>0</v>
      </c>
      <c r="O30" s="154"/>
      <c r="P30" s="155" t="b">
        <f t="shared" ref="P30:P35" si="18">IF(O30="B",M30)</f>
        <v>0</v>
      </c>
      <c r="Q30" s="84" t="b">
        <f t="shared" ref="Q30:Q35" si="19">IF(O30="G",M30)</f>
        <v>0</v>
      </c>
      <c r="R30" s="155" t="b">
        <f t="shared" ref="R30:R35" si="20">IF(O30="B",N30)</f>
        <v>0</v>
      </c>
      <c r="S30" s="155" t="b">
        <f t="shared" ref="S30:S35" si="21">IF(O30="G",N30)</f>
        <v>0</v>
      </c>
      <c r="U30" s="53">
        <v>236</v>
      </c>
      <c r="V30" s="108"/>
      <c r="W30" s="109">
        <v>0</v>
      </c>
      <c r="X30" s="109">
        <v>0</v>
      </c>
      <c r="Y30" s="154"/>
      <c r="Z30" s="155" t="b">
        <f t="shared" ref="Z30:Z35" si="22">IF(Y30="B",W30)</f>
        <v>0</v>
      </c>
      <c r="AA30" s="84" t="b">
        <f t="shared" ref="AA30:AA35" si="23">IF(Y30="G",W30)</f>
        <v>0</v>
      </c>
      <c r="AB30" s="155" t="b">
        <f t="shared" ref="AB30:AB35" si="24">IF(Y30="B",X30)</f>
        <v>0</v>
      </c>
      <c r="AC30" s="155" t="b">
        <f t="shared" ref="AC30:AC35" si="25">IF(Y30="G",X30)</f>
        <v>0</v>
      </c>
    </row>
    <row r="31" spans="1:29" x14ac:dyDescent="0.2">
      <c r="A31" s="54">
        <v>223</v>
      </c>
      <c r="B31" s="108" t="s">
        <v>191</v>
      </c>
      <c r="C31" s="109">
        <v>0</v>
      </c>
      <c r="D31" s="109">
        <v>0</v>
      </c>
      <c r="E31" s="157" t="s">
        <v>169</v>
      </c>
      <c r="F31" s="155">
        <f t="shared" si="14"/>
        <v>0</v>
      </c>
      <c r="G31" s="155" t="b">
        <f t="shared" si="15"/>
        <v>0</v>
      </c>
      <c r="H31" s="155">
        <f t="shared" si="16"/>
        <v>0</v>
      </c>
      <c r="I31" s="155" t="b">
        <f t="shared" si="17"/>
        <v>0</v>
      </c>
      <c r="J31" s="159"/>
      <c r="K31" s="54">
        <v>230</v>
      </c>
      <c r="L31" s="98"/>
      <c r="M31" s="109">
        <v>0</v>
      </c>
      <c r="N31" s="109">
        <v>0</v>
      </c>
      <c r="O31" s="157"/>
      <c r="P31" s="155" t="b">
        <f t="shared" si="18"/>
        <v>0</v>
      </c>
      <c r="Q31" s="155" t="b">
        <f t="shared" si="19"/>
        <v>0</v>
      </c>
      <c r="R31" s="155" t="b">
        <f t="shared" si="20"/>
        <v>0</v>
      </c>
      <c r="S31" s="155" t="b">
        <f t="shared" si="21"/>
        <v>0</v>
      </c>
      <c r="U31" s="54">
        <v>237</v>
      </c>
      <c r="V31" s="98"/>
      <c r="W31" s="109">
        <v>0</v>
      </c>
      <c r="X31" s="109">
        <v>0</v>
      </c>
      <c r="Y31" s="157"/>
      <c r="Z31" s="155" t="b">
        <f t="shared" si="22"/>
        <v>0</v>
      </c>
      <c r="AA31" s="155" t="b">
        <f t="shared" si="23"/>
        <v>0</v>
      </c>
      <c r="AB31" s="155" t="b">
        <f t="shared" si="24"/>
        <v>0</v>
      </c>
      <c r="AC31" s="155" t="b">
        <f t="shared" si="25"/>
        <v>0</v>
      </c>
    </row>
    <row r="32" spans="1:29" x14ac:dyDescent="0.2">
      <c r="A32" s="54">
        <v>224</v>
      </c>
      <c r="B32" s="98" t="s">
        <v>192</v>
      </c>
      <c r="C32" s="109">
        <v>13.53</v>
      </c>
      <c r="D32" s="109">
        <v>14.7</v>
      </c>
      <c r="E32" s="158" t="s">
        <v>169</v>
      </c>
      <c r="F32" s="155">
        <f t="shared" si="14"/>
        <v>13.53</v>
      </c>
      <c r="G32" s="155" t="b">
        <f t="shared" si="15"/>
        <v>0</v>
      </c>
      <c r="H32" s="155">
        <f t="shared" si="16"/>
        <v>14.7</v>
      </c>
      <c r="I32" s="155" t="b">
        <f t="shared" si="17"/>
        <v>0</v>
      </c>
      <c r="J32" s="159"/>
      <c r="K32" s="54">
        <v>231</v>
      </c>
      <c r="L32" s="98"/>
      <c r="M32" s="109">
        <v>0</v>
      </c>
      <c r="N32" s="109">
        <v>0</v>
      </c>
      <c r="O32" s="158"/>
      <c r="P32" s="155" t="b">
        <f t="shared" si="18"/>
        <v>0</v>
      </c>
      <c r="Q32" s="155" t="b">
        <f t="shared" si="19"/>
        <v>0</v>
      </c>
      <c r="R32" s="155" t="b">
        <f t="shared" si="20"/>
        <v>0</v>
      </c>
      <c r="S32" s="155" t="b">
        <f t="shared" si="21"/>
        <v>0</v>
      </c>
      <c r="U32" s="54">
        <v>238</v>
      </c>
      <c r="V32" s="98"/>
      <c r="W32" s="109">
        <v>0</v>
      </c>
      <c r="X32" s="109">
        <v>0</v>
      </c>
      <c r="Y32" s="158"/>
      <c r="Z32" s="155" t="b">
        <f t="shared" si="22"/>
        <v>0</v>
      </c>
      <c r="AA32" s="155" t="b">
        <f t="shared" si="23"/>
        <v>0</v>
      </c>
      <c r="AB32" s="155" t="b">
        <f t="shared" si="24"/>
        <v>0</v>
      </c>
      <c r="AC32" s="155" t="b">
        <f t="shared" si="25"/>
        <v>0</v>
      </c>
    </row>
    <row r="33" spans="1:29" x14ac:dyDescent="0.2">
      <c r="A33" s="54">
        <v>225</v>
      </c>
      <c r="B33" s="98" t="s">
        <v>193</v>
      </c>
      <c r="C33" s="109">
        <v>13.067</v>
      </c>
      <c r="D33" s="109">
        <v>14.6</v>
      </c>
      <c r="E33" s="158" t="s">
        <v>176</v>
      </c>
      <c r="F33" s="155" t="b">
        <f t="shared" si="14"/>
        <v>0</v>
      </c>
      <c r="G33" s="155">
        <f t="shared" si="15"/>
        <v>13.067</v>
      </c>
      <c r="H33" s="155" t="b">
        <f t="shared" si="16"/>
        <v>0</v>
      </c>
      <c r="I33" s="155">
        <f t="shared" si="17"/>
        <v>14.6</v>
      </c>
      <c r="J33" s="159"/>
      <c r="K33" s="54">
        <v>232</v>
      </c>
      <c r="L33" s="98"/>
      <c r="M33" s="109">
        <v>0</v>
      </c>
      <c r="N33" s="109">
        <v>0</v>
      </c>
      <c r="O33" s="158"/>
      <c r="P33" s="155" t="b">
        <f t="shared" si="18"/>
        <v>0</v>
      </c>
      <c r="Q33" s="155" t="b">
        <f t="shared" si="19"/>
        <v>0</v>
      </c>
      <c r="R33" s="155" t="b">
        <f t="shared" si="20"/>
        <v>0</v>
      </c>
      <c r="S33" s="155" t="b">
        <f t="shared" si="21"/>
        <v>0</v>
      </c>
      <c r="U33" s="54">
        <v>239</v>
      </c>
      <c r="V33" s="98"/>
      <c r="W33" s="109">
        <v>0</v>
      </c>
      <c r="X33" s="109">
        <v>0</v>
      </c>
      <c r="Y33" s="158"/>
      <c r="Z33" s="155" t="b">
        <f t="shared" si="22"/>
        <v>0</v>
      </c>
      <c r="AA33" s="155" t="b">
        <f t="shared" si="23"/>
        <v>0</v>
      </c>
      <c r="AB33" s="155" t="b">
        <f t="shared" si="24"/>
        <v>0</v>
      </c>
      <c r="AC33" s="155" t="b">
        <f t="shared" si="25"/>
        <v>0</v>
      </c>
    </row>
    <row r="34" spans="1:29" x14ac:dyDescent="0.2">
      <c r="A34" s="54">
        <v>226</v>
      </c>
      <c r="B34" s="98" t="s">
        <v>628</v>
      </c>
      <c r="C34" s="109">
        <v>14.667</v>
      </c>
      <c r="D34" s="109">
        <v>15.7</v>
      </c>
      <c r="E34" s="158" t="s">
        <v>176</v>
      </c>
      <c r="F34" s="155" t="b">
        <f t="shared" si="14"/>
        <v>0</v>
      </c>
      <c r="G34" s="155">
        <f t="shared" si="15"/>
        <v>14.667</v>
      </c>
      <c r="H34" s="155" t="b">
        <f t="shared" si="16"/>
        <v>0</v>
      </c>
      <c r="I34" s="155">
        <f t="shared" si="17"/>
        <v>15.7</v>
      </c>
      <c r="J34" s="159"/>
      <c r="K34" s="54">
        <v>233</v>
      </c>
      <c r="L34" s="98"/>
      <c r="M34" s="109">
        <v>0</v>
      </c>
      <c r="N34" s="109">
        <v>0</v>
      </c>
      <c r="O34" s="158"/>
      <c r="P34" s="155" t="b">
        <f t="shared" si="18"/>
        <v>0</v>
      </c>
      <c r="Q34" s="155" t="b">
        <f t="shared" si="19"/>
        <v>0</v>
      </c>
      <c r="R34" s="155" t="b">
        <f t="shared" si="20"/>
        <v>0</v>
      </c>
      <c r="S34" s="155" t="b">
        <f t="shared" si="21"/>
        <v>0</v>
      </c>
      <c r="U34" s="54">
        <v>240</v>
      </c>
      <c r="V34" s="98"/>
      <c r="W34" s="109">
        <v>0</v>
      </c>
      <c r="X34" s="109">
        <v>0</v>
      </c>
      <c r="Y34" s="158"/>
      <c r="Z34" s="155" t="b">
        <f t="shared" si="22"/>
        <v>0</v>
      </c>
      <c r="AA34" s="155" t="b">
        <f t="shared" si="23"/>
        <v>0</v>
      </c>
      <c r="AB34" s="155" t="b">
        <f t="shared" si="24"/>
        <v>0</v>
      </c>
      <c r="AC34" s="155" t="b">
        <f t="shared" si="25"/>
        <v>0</v>
      </c>
    </row>
    <row r="35" spans="1:29" x14ac:dyDescent="0.2">
      <c r="A35" s="54">
        <v>227</v>
      </c>
      <c r="B35" s="98" t="s">
        <v>194</v>
      </c>
      <c r="C35" s="109">
        <v>14.134</v>
      </c>
      <c r="D35" s="109">
        <v>15.4</v>
      </c>
      <c r="E35" s="158" t="s">
        <v>176</v>
      </c>
      <c r="F35" s="155" t="b">
        <f t="shared" si="14"/>
        <v>0</v>
      </c>
      <c r="G35" s="155">
        <f t="shared" si="15"/>
        <v>14.134</v>
      </c>
      <c r="H35" s="155" t="b">
        <f t="shared" si="16"/>
        <v>0</v>
      </c>
      <c r="I35" s="155">
        <f t="shared" si="17"/>
        <v>15.4</v>
      </c>
      <c r="J35" s="159"/>
      <c r="K35" s="54">
        <v>234</v>
      </c>
      <c r="L35" s="98"/>
      <c r="M35" s="109">
        <v>0</v>
      </c>
      <c r="N35" s="109">
        <v>0</v>
      </c>
      <c r="O35" s="158"/>
      <c r="P35" s="155" t="b">
        <f t="shared" si="18"/>
        <v>0</v>
      </c>
      <c r="Q35" s="155" t="b">
        <f t="shared" si="19"/>
        <v>0</v>
      </c>
      <c r="R35" s="155" t="b">
        <f t="shared" si="20"/>
        <v>0</v>
      </c>
      <c r="S35" s="155" t="b">
        <f t="shared" si="21"/>
        <v>0</v>
      </c>
      <c r="U35" s="54">
        <v>241</v>
      </c>
      <c r="V35" s="98"/>
      <c r="W35" s="109">
        <v>0</v>
      </c>
      <c r="X35" s="109">
        <v>0</v>
      </c>
      <c r="Y35" s="158"/>
      <c r="Z35" s="155" t="b">
        <f t="shared" si="22"/>
        <v>0</v>
      </c>
      <c r="AA35" s="155" t="b">
        <f t="shared" si="23"/>
        <v>0</v>
      </c>
      <c r="AB35" s="155" t="b">
        <f t="shared" si="24"/>
        <v>0</v>
      </c>
      <c r="AC35" s="155" t="b">
        <f t="shared" si="25"/>
        <v>0</v>
      </c>
    </row>
    <row r="36" spans="1:29" x14ac:dyDescent="0.2">
      <c r="A36" s="55" t="s">
        <v>195</v>
      </c>
      <c r="B36" s="99"/>
      <c r="C36" s="50"/>
      <c r="D36" s="50"/>
      <c r="E36" s="106"/>
      <c r="F36" s="84">
        <f>COUNTIF(E30:E35,"B")</f>
        <v>3</v>
      </c>
      <c r="G36" s="84">
        <f>COUNTIF(E30:E35,"G")</f>
        <v>3</v>
      </c>
      <c r="H36" s="84">
        <f>COUNTIF(E30:E35,"B")</f>
        <v>3</v>
      </c>
      <c r="I36" s="84">
        <f>COUNTIF(E30:E35,"G")</f>
        <v>3</v>
      </c>
      <c r="J36" s="159"/>
      <c r="K36" s="55" t="s">
        <v>196</v>
      </c>
      <c r="L36" s="99"/>
      <c r="M36" s="50"/>
      <c r="N36" s="50"/>
      <c r="O36" s="106"/>
      <c r="P36" s="84">
        <f>COUNTIF(O30:O35,"B")</f>
        <v>0</v>
      </c>
      <c r="Q36" s="84">
        <f>COUNTIF(O30:O35,"G")</f>
        <v>0</v>
      </c>
      <c r="R36" s="84">
        <f>COUNTIF(O30:O35,"B")</f>
        <v>0</v>
      </c>
      <c r="S36" s="84">
        <f>COUNTIF(O30:O35,"G")</f>
        <v>0</v>
      </c>
      <c r="U36" s="55" t="s">
        <v>197</v>
      </c>
      <c r="V36" s="99"/>
      <c r="W36" s="50"/>
      <c r="X36" s="50"/>
      <c r="Y36" s="106"/>
      <c r="Z36" s="84">
        <f>COUNTIF(Y30:Y35,"B")</f>
        <v>0</v>
      </c>
      <c r="AA36" s="84">
        <f>COUNTIF(Y30:Y35,"G")</f>
        <v>0</v>
      </c>
      <c r="AB36" s="84">
        <f>COUNTIF(Y30:Y35,"B")</f>
        <v>0</v>
      </c>
      <c r="AC36" s="84">
        <f>COUNTIF(Y30:Y35,"G")</f>
        <v>0</v>
      </c>
    </row>
    <row r="37" spans="1:29" x14ac:dyDescent="0.2">
      <c r="B37" s="87" t="s">
        <v>57</v>
      </c>
      <c r="C37" s="44">
        <f>F37+G37</f>
        <v>55.930999999999997</v>
      </c>
      <c r="D37" s="44">
        <f>H37+I37</f>
        <v>60.149999999999991</v>
      </c>
      <c r="F37" s="155">
        <f>IF(F36=2,SUM(F30:F35),IF(F36=3,SUM(F30:F35)-SMALL(F30:F35,1),IF(F36=4,SUM(F30:F35)-SMALL(F30:F35,1)-SMALL(F30:F35,2))))</f>
        <v>27.13</v>
      </c>
      <c r="G37" s="155">
        <f>IF(G36=2,SUM(G30:G35),IF(G36=3,SUM(G30:G35)-SMALL(G30:G35,1),IF(G36=4,SUM(G30:G35)-SMALL(G30:G35,1)-SMALL(G30:G35,2))))</f>
        <v>28.801000000000002</v>
      </c>
      <c r="H37" s="155">
        <f>IF(H36=2,SUM(H30:H35),IF(H36=3,SUM(H30:H35)-SMALL(H30:H35,1),IF(H36=4,SUM(H30:H35)-SMALL(H30:H35,1)-SMALL(H30:H35,2))))</f>
        <v>29.049999999999997</v>
      </c>
      <c r="I37" s="155">
        <f>IF(I36=2,SUM(I30:I35),IF(I36=3,SUM(I30:I35)-SMALL(I30:I35,1),IF(I36=4,SUM(I30:I35)-SMALL(I30:I35,1)-SMALL(I30:I35,2))))</f>
        <v>31.099999999999994</v>
      </c>
      <c r="J37" s="49"/>
      <c r="K37" s="89"/>
      <c r="L37" s="87" t="s">
        <v>57</v>
      </c>
      <c r="M37" s="44">
        <f>P37+Q37</f>
        <v>0</v>
      </c>
      <c r="N37" s="44">
        <f>R37+S37</f>
        <v>0</v>
      </c>
      <c r="O37" s="88"/>
      <c r="P37" s="155" t="b">
        <f>IF(P36=2,SUM(P30:P35),IF(P36=3,SUM(P30:P35)-SMALL(P30:P35,1),IF(P36=4,SUM(P30:P35)-SMALL(P30:P35,1)-SMALL(P30:P35,2))))</f>
        <v>0</v>
      </c>
      <c r="Q37" s="155" t="b">
        <f>IF(Q36=2,SUM(Q30:Q35),IF(Q36=3,SUM(Q30:Q35)-SMALL(Q30:Q35,1),IF(Q36=4,SUM(Q30:Q35)-SMALL(Q30:Q35,1)-SMALL(Q30:Q35,2))))</f>
        <v>0</v>
      </c>
      <c r="R37" s="155" t="b">
        <f>IF(R36=2,SUM(R30:R35),IF(R36=3,SUM(R30:R35)-SMALL(R30:R35,1),IF(R36=4,SUM(R30:R35)-SMALL(R30:R35,1)-SMALL(R30:R35,2))))</f>
        <v>0</v>
      </c>
      <c r="S37" s="155" t="b">
        <f>IF(S36=2,SUM(S30:S35),IF(S36=3,SUM(S30:S35)-SMALL(S30:S35,1),IF(S36=4,SUM(S30:S35)-SMALL(S30:S35,1)-SMALL(S30:S35,2))))</f>
        <v>0</v>
      </c>
      <c r="U37" s="89"/>
      <c r="V37" s="87" t="s">
        <v>57</v>
      </c>
      <c r="W37" s="44">
        <f>Z37+AA37</f>
        <v>0</v>
      </c>
      <c r="X37" s="44">
        <f>AB37+AC37</f>
        <v>0</v>
      </c>
      <c r="Y37" s="88"/>
      <c r="Z37" s="155" t="b">
        <f>IF(Z36=2,SUM(Z30:Z35),IF(Z36=3,SUM(Z30:Z35)-SMALL(Z30:Z35,1),IF(Z36=4,SUM(Z30:Z35)-SMALL(Z30:Z35,1)-SMALL(Z30:Z35,2))))</f>
        <v>0</v>
      </c>
      <c r="AA37" s="155" t="b">
        <f>IF(AA36=2,SUM(AA30:AA35),IF(AA36=3,SUM(AA30:AA35)-SMALL(AA30:AA35,1),IF(AA36=4,SUM(AA30:AA35)-SMALL(AA30:AA35,1)-SMALL(AA30:AA35,2))))</f>
        <v>0</v>
      </c>
      <c r="AB37" s="155" t="b">
        <f>IF(AB36=2,SUM(AB30:AB35),IF(AB36=3,SUM(AB30:AB35)-SMALL(AB30:AB35,1),IF(AB36=4,SUM(AB30:AB35)-SMALL(AB30:AB35,1)-SMALL(AB30:AB35,2))))</f>
        <v>0</v>
      </c>
      <c r="AC37" s="155" t="b">
        <f>IF(AC36=2,SUM(AC30:AC35),IF(AC36=3,SUM(AC30:AC35)-SMALL(AC30:AC35,1),IF(AC36=4,SUM(AC30:AC35)-SMALL(AC30:AC35,1)-SMALL(AC30:AC35,2))))</f>
        <v>0</v>
      </c>
    </row>
    <row r="38" spans="1:29" ht="15.75" x14ac:dyDescent="0.25">
      <c r="B38" s="48" t="s">
        <v>58</v>
      </c>
      <c r="C38" s="49">
        <f>C37+D37</f>
        <v>116.08099999999999</v>
      </c>
      <c r="D38" s="95" t="str">
        <f>AK5</f>
        <v>Third</v>
      </c>
      <c r="L38" s="48" t="s">
        <v>58</v>
      </c>
      <c r="M38" s="49">
        <f>M37+N37</f>
        <v>0</v>
      </c>
      <c r="N38" s="95" t="str">
        <f>AK7</f>
        <v>13th</v>
      </c>
      <c r="O38" s="85"/>
      <c r="P38" s="85"/>
      <c r="Q38" s="85"/>
      <c r="R38" s="85"/>
      <c r="V38" s="48" t="s">
        <v>58</v>
      </c>
      <c r="W38" s="49">
        <f>W37+X37</f>
        <v>0</v>
      </c>
      <c r="X38" s="95" t="str">
        <f>AK7</f>
        <v>13th</v>
      </c>
      <c r="Y38" s="85"/>
      <c r="Z38" s="85"/>
      <c r="AA38" s="85"/>
      <c r="AB38" s="85"/>
    </row>
    <row r="40" spans="1:29" ht="12.75" customHeight="1" x14ac:dyDescent="0.25">
      <c r="A40" s="169" t="s">
        <v>19</v>
      </c>
      <c r="B40" s="107"/>
      <c r="C40" s="111" t="s">
        <v>35</v>
      </c>
      <c r="D40" s="111" t="s">
        <v>36</v>
      </c>
      <c r="E40" s="103" t="s">
        <v>164</v>
      </c>
      <c r="F40" s="82" t="s">
        <v>165</v>
      </c>
      <c r="G40" s="82"/>
      <c r="H40" s="82" t="s">
        <v>166</v>
      </c>
      <c r="I40" s="82"/>
      <c r="K40" s="169" t="s">
        <v>198</v>
      </c>
      <c r="L40" s="107" t="s">
        <v>199</v>
      </c>
      <c r="M40" s="111" t="s">
        <v>35</v>
      </c>
      <c r="N40" s="111" t="s">
        <v>36</v>
      </c>
      <c r="O40" s="103" t="s">
        <v>164</v>
      </c>
      <c r="P40" s="82" t="s">
        <v>165</v>
      </c>
      <c r="Q40" s="82"/>
      <c r="R40" s="82" t="s">
        <v>166</v>
      </c>
      <c r="S40" s="82"/>
      <c r="U40" s="169" t="s">
        <v>23</v>
      </c>
      <c r="V40" s="107" t="s">
        <v>200</v>
      </c>
      <c r="W40" s="111" t="s">
        <v>35</v>
      </c>
      <c r="X40" s="111" t="s">
        <v>36</v>
      </c>
      <c r="Y40" s="103" t="s">
        <v>164</v>
      </c>
      <c r="Z40" s="82" t="s">
        <v>165</v>
      </c>
      <c r="AA40" s="82"/>
      <c r="AB40" s="82" t="s">
        <v>166</v>
      </c>
      <c r="AC40" s="82"/>
    </row>
    <row r="41" spans="1:29" s="84" customFormat="1" x14ac:dyDescent="0.2">
      <c r="A41" s="53">
        <v>243</v>
      </c>
      <c r="B41" s="108"/>
      <c r="C41" s="109">
        <v>0</v>
      </c>
      <c r="D41" s="109">
        <v>0</v>
      </c>
      <c r="E41" s="154"/>
      <c r="F41" s="155" t="b">
        <f t="shared" ref="F41:F46" si="26">IF(E41="B",C41)</f>
        <v>0</v>
      </c>
      <c r="G41" s="84" t="b">
        <f t="shared" ref="G41:G46" si="27">IF(E41="G",C41)</f>
        <v>0</v>
      </c>
      <c r="H41" s="155" t="b">
        <f t="shared" ref="H41:H46" si="28">IF(E41="B",D41)</f>
        <v>0</v>
      </c>
      <c r="I41" s="155" t="b">
        <f t="shared" ref="I41:I46" si="29">IF(E41="G",D41)</f>
        <v>0</v>
      </c>
      <c r="K41" s="53">
        <v>250</v>
      </c>
      <c r="L41" s="108" t="s">
        <v>201</v>
      </c>
      <c r="M41" s="109">
        <v>10.367000000000001</v>
      </c>
      <c r="N41" s="109">
        <v>14.5</v>
      </c>
      <c r="O41" s="154" t="s">
        <v>169</v>
      </c>
      <c r="P41" s="155">
        <f t="shared" ref="P41:P46" si="30">IF(O41="B",M41)</f>
        <v>10.367000000000001</v>
      </c>
      <c r="Q41" s="84" t="b">
        <f t="shared" ref="Q41:Q46" si="31">IF(O41="G",M41)</f>
        <v>0</v>
      </c>
      <c r="R41" s="155">
        <f t="shared" ref="R41:R46" si="32">IF(O41="B",N41)</f>
        <v>14.5</v>
      </c>
      <c r="S41" s="155" t="b">
        <f t="shared" ref="S41:S46" si="33">IF(O41="G",N41)</f>
        <v>0</v>
      </c>
      <c r="U41" s="53">
        <v>257</v>
      </c>
      <c r="V41" s="108" t="s">
        <v>202</v>
      </c>
      <c r="W41" s="109">
        <v>13.334</v>
      </c>
      <c r="X41" s="109">
        <v>14.6</v>
      </c>
      <c r="Y41" s="154" t="s">
        <v>169</v>
      </c>
      <c r="Z41" s="155">
        <f t="shared" ref="Z41:Z46" si="34">IF(Y41="B",W41)</f>
        <v>13.334</v>
      </c>
      <c r="AA41" s="84" t="b">
        <f t="shared" ref="AA41:AA46" si="35">IF(Y41="G",W41)</f>
        <v>0</v>
      </c>
      <c r="AB41" s="155">
        <f t="shared" ref="AB41:AB46" si="36">IF(Y41="B",X41)</f>
        <v>14.6</v>
      </c>
      <c r="AC41" s="155" t="b">
        <f t="shared" ref="AC41:AC46" si="37">IF(Y41="G",X41)</f>
        <v>0</v>
      </c>
    </row>
    <row r="42" spans="1:29" s="84" customFormat="1" x14ac:dyDescent="0.2">
      <c r="A42" s="54">
        <v>244</v>
      </c>
      <c r="B42" s="98"/>
      <c r="C42" s="109">
        <v>0</v>
      </c>
      <c r="D42" s="109">
        <v>0</v>
      </c>
      <c r="E42" s="157"/>
      <c r="F42" s="155" t="b">
        <f t="shared" si="26"/>
        <v>0</v>
      </c>
      <c r="G42" s="155" t="b">
        <f t="shared" si="27"/>
        <v>0</v>
      </c>
      <c r="H42" s="155" t="b">
        <f t="shared" si="28"/>
        <v>0</v>
      </c>
      <c r="I42" s="155" t="b">
        <f t="shared" si="29"/>
        <v>0</v>
      </c>
      <c r="K42" s="54">
        <v>251</v>
      </c>
      <c r="L42" s="98" t="s">
        <v>203</v>
      </c>
      <c r="M42" s="109">
        <v>12.334</v>
      </c>
      <c r="N42" s="109">
        <v>13.6</v>
      </c>
      <c r="O42" s="157" t="s">
        <v>169</v>
      </c>
      <c r="P42" s="155">
        <f t="shared" si="30"/>
        <v>12.334</v>
      </c>
      <c r="Q42" s="155" t="b">
        <f t="shared" si="31"/>
        <v>0</v>
      </c>
      <c r="R42" s="155">
        <f t="shared" si="32"/>
        <v>13.6</v>
      </c>
      <c r="S42" s="155" t="b">
        <f t="shared" si="33"/>
        <v>0</v>
      </c>
      <c r="U42" s="54">
        <v>258</v>
      </c>
      <c r="V42" s="98" t="s">
        <v>204</v>
      </c>
      <c r="W42" s="109">
        <v>14.266999999999999</v>
      </c>
      <c r="X42" s="109">
        <v>14.35</v>
      </c>
      <c r="Y42" s="157" t="s">
        <v>169</v>
      </c>
      <c r="Z42" s="155">
        <f t="shared" si="34"/>
        <v>14.266999999999999</v>
      </c>
      <c r="AA42" s="155" t="b">
        <f t="shared" si="35"/>
        <v>0</v>
      </c>
      <c r="AB42" s="155">
        <f t="shared" si="36"/>
        <v>14.35</v>
      </c>
      <c r="AC42" s="155" t="b">
        <f t="shared" si="37"/>
        <v>0</v>
      </c>
    </row>
    <row r="43" spans="1:29" s="84" customFormat="1" x14ac:dyDescent="0.2">
      <c r="A43" s="54">
        <v>245</v>
      </c>
      <c r="B43" s="98"/>
      <c r="C43" s="109">
        <v>0</v>
      </c>
      <c r="D43" s="109">
        <v>0</v>
      </c>
      <c r="E43" s="158"/>
      <c r="F43" s="155" t="b">
        <f t="shared" si="26"/>
        <v>0</v>
      </c>
      <c r="G43" s="155" t="b">
        <f t="shared" si="27"/>
        <v>0</v>
      </c>
      <c r="H43" s="155" t="b">
        <f t="shared" si="28"/>
        <v>0</v>
      </c>
      <c r="I43" s="155" t="b">
        <f t="shared" si="29"/>
        <v>0</v>
      </c>
      <c r="K43" s="54">
        <v>252</v>
      </c>
      <c r="L43" s="98" t="s">
        <v>205</v>
      </c>
      <c r="M43" s="109">
        <v>12.334</v>
      </c>
      <c r="N43" s="109">
        <v>14.35</v>
      </c>
      <c r="O43" s="158" t="s">
        <v>176</v>
      </c>
      <c r="P43" s="155" t="b">
        <f t="shared" si="30"/>
        <v>0</v>
      </c>
      <c r="Q43" s="155">
        <f t="shared" si="31"/>
        <v>12.334</v>
      </c>
      <c r="R43" s="155" t="b">
        <f t="shared" si="32"/>
        <v>0</v>
      </c>
      <c r="S43" s="155">
        <f t="shared" si="33"/>
        <v>14.35</v>
      </c>
      <c r="U43" s="54">
        <v>259</v>
      </c>
      <c r="V43" s="98" t="s">
        <v>206</v>
      </c>
      <c r="W43" s="109">
        <v>13.766999999999999</v>
      </c>
      <c r="X43" s="109">
        <v>14.4</v>
      </c>
      <c r="Y43" s="158" t="s">
        <v>176</v>
      </c>
      <c r="Z43" s="155" t="b">
        <f t="shared" si="34"/>
        <v>0</v>
      </c>
      <c r="AA43" s="155">
        <f t="shared" si="35"/>
        <v>13.766999999999999</v>
      </c>
      <c r="AB43" s="155" t="b">
        <f t="shared" si="36"/>
        <v>0</v>
      </c>
      <c r="AC43" s="155">
        <f t="shared" si="37"/>
        <v>14.4</v>
      </c>
    </row>
    <row r="44" spans="1:29" s="84" customFormat="1" x14ac:dyDescent="0.2">
      <c r="A44" s="54">
        <v>246</v>
      </c>
      <c r="B44" s="98"/>
      <c r="C44" s="109">
        <v>0</v>
      </c>
      <c r="D44" s="109">
        <v>0</v>
      </c>
      <c r="E44" s="158"/>
      <c r="F44" s="155" t="b">
        <f t="shared" si="26"/>
        <v>0</v>
      </c>
      <c r="G44" s="155" t="b">
        <f t="shared" si="27"/>
        <v>0</v>
      </c>
      <c r="H44" s="155" t="b">
        <f t="shared" si="28"/>
        <v>0</v>
      </c>
      <c r="I44" s="155" t="b">
        <f t="shared" si="29"/>
        <v>0</v>
      </c>
      <c r="K44" s="54">
        <v>253</v>
      </c>
      <c r="L44" s="98" t="s">
        <v>207</v>
      </c>
      <c r="M44" s="109">
        <v>13.634</v>
      </c>
      <c r="N44" s="109">
        <v>14.4</v>
      </c>
      <c r="O44" s="158" t="s">
        <v>176</v>
      </c>
      <c r="P44" s="155" t="b">
        <f t="shared" si="30"/>
        <v>0</v>
      </c>
      <c r="Q44" s="155">
        <f t="shared" si="31"/>
        <v>13.634</v>
      </c>
      <c r="R44" s="155" t="b">
        <f t="shared" si="32"/>
        <v>0</v>
      </c>
      <c r="S44" s="155">
        <f t="shared" si="33"/>
        <v>14.4</v>
      </c>
      <c r="U44" s="54">
        <v>260</v>
      </c>
      <c r="V44" s="98" t="s">
        <v>208</v>
      </c>
      <c r="W44" s="109">
        <v>14.967000000000001</v>
      </c>
      <c r="X44" s="109">
        <v>15</v>
      </c>
      <c r="Y44" s="158" t="s">
        <v>176</v>
      </c>
      <c r="Z44" s="155" t="b">
        <f t="shared" si="34"/>
        <v>0</v>
      </c>
      <c r="AA44" s="155">
        <f t="shared" si="35"/>
        <v>14.967000000000001</v>
      </c>
      <c r="AB44" s="155" t="b">
        <f t="shared" si="36"/>
        <v>0</v>
      </c>
      <c r="AC44" s="155">
        <f t="shared" si="37"/>
        <v>15</v>
      </c>
    </row>
    <row r="45" spans="1:29" s="84" customFormat="1" x14ac:dyDescent="0.2">
      <c r="A45" s="54">
        <v>247</v>
      </c>
      <c r="B45" s="98"/>
      <c r="C45" s="109">
        <v>0</v>
      </c>
      <c r="D45" s="109">
        <v>0</v>
      </c>
      <c r="E45" s="158"/>
      <c r="F45" s="155" t="b">
        <f t="shared" si="26"/>
        <v>0</v>
      </c>
      <c r="G45" s="155" t="b">
        <f t="shared" si="27"/>
        <v>0</v>
      </c>
      <c r="H45" s="155" t="b">
        <f t="shared" si="28"/>
        <v>0</v>
      </c>
      <c r="I45" s="155" t="b">
        <f t="shared" si="29"/>
        <v>0</v>
      </c>
      <c r="K45" s="54">
        <v>254</v>
      </c>
      <c r="L45" s="98" t="s">
        <v>209</v>
      </c>
      <c r="M45" s="109">
        <v>13.567</v>
      </c>
      <c r="N45" s="109">
        <v>14.65</v>
      </c>
      <c r="O45" s="158" t="s">
        <v>176</v>
      </c>
      <c r="P45" s="155" t="b">
        <f t="shared" si="30"/>
        <v>0</v>
      </c>
      <c r="Q45" s="155">
        <f t="shared" si="31"/>
        <v>13.567</v>
      </c>
      <c r="R45" s="155" t="b">
        <f t="shared" si="32"/>
        <v>0</v>
      </c>
      <c r="S45" s="155">
        <f t="shared" si="33"/>
        <v>14.65</v>
      </c>
      <c r="U45" s="54">
        <v>261</v>
      </c>
      <c r="V45" s="98" t="s">
        <v>210</v>
      </c>
      <c r="W45" s="109">
        <v>15.1</v>
      </c>
      <c r="X45" s="109">
        <v>15.55</v>
      </c>
      <c r="Y45" s="158" t="s">
        <v>176</v>
      </c>
      <c r="Z45" s="155" t="b">
        <f t="shared" si="34"/>
        <v>0</v>
      </c>
      <c r="AA45" s="155">
        <f t="shared" si="35"/>
        <v>15.1</v>
      </c>
      <c r="AB45" s="155" t="b">
        <f t="shared" si="36"/>
        <v>0</v>
      </c>
      <c r="AC45" s="155">
        <f t="shared" si="37"/>
        <v>15.55</v>
      </c>
    </row>
    <row r="46" spans="1:29" s="84" customFormat="1" x14ac:dyDescent="0.2">
      <c r="A46" s="54">
        <v>248</v>
      </c>
      <c r="B46" s="98"/>
      <c r="C46" s="109">
        <v>0</v>
      </c>
      <c r="D46" s="109">
        <v>0</v>
      </c>
      <c r="E46" s="158"/>
      <c r="F46" s="155" t="b">
        <f t="shared" si="26"/>
        <v>0</v>
      </c>
      <c r="G46" s="155" t="b">
        <f t="shared" si="27"/>
        <v>0</v>
      </c>
      <c r="H46" s="155" t="b">
        <f t="shared" si="28"/>
        <v>0</v>
      </c>
      <c r="I46" s="155" t="b">
        <f t="shared" si="29"/>
        <v>0</v>
      </c>
      <c r="K46" s="54">
        <v>255</v>
      </c>
      <c r="L46" s="98"/>
      <c r="M46" s="109">
        <v>0</v>
      </c>
      <c r="N46" s="109">
        <v>0</v>
      </c>
      <c r="O46" s="158" t="s">
        <v>176</v>
      </c>
      <c r="P46" s="155" t="b">
        <f t="shared" si="30"/>
        <v>0</v>
      </c>
      <c r="Q46" s="155">
        <f t="shared" si="31"/>
        <v>0</v>
      </c>
      <c r="R46" s="155" t="b">
        <f t="shared" si="32"/>
        <v>0</v>
      </c>
      <c r="S46" s="155">
        <f t="shared" si="33"/>
        <v>0</v>
      </c>
      <c r="U46" s="54">
        <v>262</v>
      </c>
      <c r="V46" s="98"/>
      <c r="W46" s="109">
        <v>0</v>
      </c>
      <c r="X46" s="109">
        <v>0</v>
      </c>
      <c r="Y46" s="158"/>
      <c r="Z46" s="155" t="b">
        <f t="shared" si="34"/>
        <v>0</v>
      </c>
      <c r="AA46" s="155" t="b">
        <f t="shared" si="35"/>
        <v>0</v>
      </c>
      <c r="AB46" s="155" t="b">
        <f t="shared" si="36"/>
        <v>0</v>
      </c>
      <c r="AC46" s="155" t="b">
        <f t="shared" si="37"/>
        <v>0</v>
      </c>
    </row>
    <row r="47" spans="1:29" s="84" customFormat="1" x14ac:dyDescent="0.2">
      <c r="A47" s="55" t="s">
        <v>211</v>
      </c>
      <c r="B47" s="99"/>
      <c r="C47" s="50"/>
      <c r="D47" s="50"/>
      <c r="E47" s="106"/>
      <c r="F47" s="84">
        <f>COUNTIF(E41:E46,"B")</f>
        <v>0</v>
      </c>
      <c r="G47" s="84">
        <f>COUNTIF(E41:E46,"G")</f>
        <v>0</v>
      </c>
      <c r="H47" s="84">
        <f>COUNTIF(E41:E46,"B")</f>
        <v>0</v>
      </c>
      <c r="I47" s="84">
        <f>COUNTIF(E41:E46,"G")</f>
        <v>0</v>
      </c>
      <c r="K47" s="55" t="s">
        <v>212</v>
      </c>
      <c r="L47" s="99"/>
      <c r="M47" s="50"/>
      <c r="N47" s="50"/>
      <c r="O47" s="106"/>
      <c r="P47" s="84">
        <f>COUNTIF(O41:O46,"B")</f>
        <v>2</v>
      </c>
      <c r="Q47" s="84">
        <f>COUNTIF(O41:O46,"G")</f>
        <v>4</v>
      </c>
      <c r="R47" s="84">
        <f>COUNTIF(O41:O46,"B")</f>
        <v>2</v>
      </c>
      <c r="S47" s="84">
        <f>COUNTIF(O41:O46,"G")</f>
        <v>4</v>
      </c>
      <c r="U47" s="55" t="s">
        <v>213</v>
      </c>
      <c r="V47" s="99"/>
      <c r="W47" s="50"/>
      <c r="X47" s="50"/>
      <c r="Y47" s="106"/>
      <c r="Z47" s="84">
        <f>COUNTIF(Y41:Y46,"B")</f>
        <v>2</v>
      </c>
      <c r="AA47" s="84">
        <f>COUNTIF(Y41:Y46,"G")</f>
        <v>3</v>
      </c>
      <c r="AB47" s="84">
        <f>COUNTIF(Y41:Y46,"B")</f>
        <v>2</v>
      </c>
      <c r="AC47" s="84">
        <f>COUNTIF(Y41:Y46,"G")</f>
        <v>3</v>
      </c>
    </row>
    <row r="48" spans="1:29" x14ac:dyDescent="0.2">
      <c r="A48" s="89"/>
      <c r="B48" s="87" t="s">
        <v>57</v>
      </c>
      <c r="C48" s="44">
        <f>F48+G48</f>
        <v>0</v>
      </c>
      <c r="D48" s="44">
        <f>H48+I48</f>
        <v>0</v>
      </c>
      <c r="F48" s="155" t="b">
        <f>IF(F47=2,SUM(F41:F46),IF(F47=3,SUM(F41:F46)-SMALL(F41:F46,1),IF(F47=4,SUM(F41:F46)-SMALL(F41:F46,1)-SMALL(F41:F46,2))))</f>
        <v>0</v>
      </c>
      <c r="G48" s="155" t="b">
        <f>IF(G47=2,SUM(G41:G46),IF(G47=3,SUM(G41:G46)-SMALL(G41:G46,1),IF(G47=4,SUM(G41:G46)-SMALL(G41:G46,1)-SMALL(G41:G46,2))))</f>
        <v>0</v>
      </c>
      <c r="H48" s="155" t="b">
        <f>IF(H47=2,SUM(H41:H46),IF(H47=3,SUM(H41:H46)-SMALL(H41:H46,1),IF(H47=4,SUM(H41:H46)-SMALL(H41:H46,1)-SMALL(H41:H46,2))))</f>
        <v>0</v>
      </c>
      <c r="I48" s="155" t="b">
        <f>IF(I47=2,SUM(I41:I46),IF(I47=3,SUM(I41:I46)-SMALL(I41:I46,1),IF(I47=4,SUM(I41:I46)-SMALL(I41:I46,1)-SMALL(I41:I46,2))))</f>
        <v>0</v>
      </c>
      <c r="L48" s="87" t="s">
        <v>57</v>
      </c>
      <c r="M48" s="44">
        <f>P48+Q48</f>
        <v>49.902000000000001</v>
      </c>
      <c r="N48" s="44">
        <f>R48+S48</f>
        <v>57.15</v>
      </c>
      <c r="O48" s="88"/>
      <c r="P48" s="155">
        <f>IF(P47=2,SUM(P41:P46),IF(P47=3,SUM(P41:P46)-SMALL(P41:P46,1),IF(P47=4,SUM(P41:P46)-SMALL(P41:P46,1)-SMALL(P41:P46,2))))</f>
        <v>22.701000000000001</v>
      </c>
      <c r="Q48" s="155">
        <f>IF(Q47=2,SUM(Q41:Q46),IF(Q47=3,SUM(Q41:Q46)-SMALL(Q41:Q46,1),IF(Q47=4,SUM(Q41:Q46)-SMALL(Q41:Q46,1)-SMALL(Q41:Q46,2))))</f>
        <v>27.200999999999997</v>
      </c>
      <c r="R48" s="155">
        <f>IF(R47=2,SUM(R41:R46),IF(R47=3,SUM(R41:R46)-SMALL(R41:R46,1),IF(R47=4,SUM(R41:R46)-SMALL(R41:R46,1)-SMALL(R41:R46,2))))</f>
        <v>28.1</v>
      </c>
      <c r="S48" s="155">
        <f>IF(S47=2,SUM(S41:S46),IF(S47=3,SUM(S41:S46)-SMALL(S41:S46,1),IF(S47=4,SUM(S41:S46)-SMALL(S41:S46,1)-SMALL(S41:S46,2))))</f>
        <v>29.049999999999997</v>
      </c>
      <c r="V48" s="87" t="s">
        <v>57</v>
      </c>
      <c r="W48" s="44">
        <f>Z48+AA48</f>
        <v>57.668000000000006</v>
      </c>
      <c r="X48" s="44">
        <f>AB48+AC48</f>
        <v>59.5</v>
      </c>
      <c r="Y48" s="88"/>
      <c r="Z48" s="155">
        <f>IF(Z47=2,SUM(Z41:Z46),IF(Z47=3,SUM(Z41:Z46)-SMALL(Z41:Z46,1),IF(Z47=4,SUM(Z41:Z46)-SMALL(Z41:Z46,1)-SMALL(Z41:Z46,2))))</f>
        <v>27.600999999999999</v>
      </c>
      <c r="AA48" s="155">
        <f>IF(AA47=2,SUM(AA41:AA46),IF(AA47=3,SUM(AA41:AA46)-SMALL(AA41:AA46,1),IF(AA47=4,SUM(AA41:AA46)-SMALL(AA41:AA46,1)-SMALL(AA41:AA46,2))))</f>
        <v>30.067000000000004</v>
      </c>
      <c r="AB48" s="155">
        <f>IF(AB47=2,SUM(AB41:AB46),IF(AB47=3,SUM(AB41:AB46)-SMALL(AB41:AB46,1),IF(AB47=4,SUM(AB41:AB46)-SMALL(AB41:AB46,1)-SMALL(AB41:AB46,2))))</f>
        <v>28.95</v>
      </c>
      <c r="AC48" s="155">
        <f>IF(AC47=2,SUM(AC41:AC46),IF(AC47=3,SUM(AC41:AC46)-SMALL(AC41:AC46,1),IF(AC47=4,SUM(AC41:AC46)-SMALL(AC41:AC46,1)-SMALL(AC41:AC46,2))))</f>
        <v>30.550000000000004</v>
      </c>
    </row>
    <row r="49" spans="1:29" ht="15.75" x14ac:dyDescent="0.25">
      <c r="B49" s="48" t="s">
        <v>58</v>
      </c>
      <c r="C49" s="49">
        <f>C48+D48</f>
        <v>0</v>
      </c>
      <c r="D49" s="95" t="str">
        <f>AK8</f>
        <v>13th</v>
      </c>
      <c r="E49" s="85"/>
      <c r="F49" s="85"/>
      <c r="G49" s="85"/>
      <c r="H49" s="85"/>
      <c r="L49" s="48" t="s">
        <v>58</v>
      </c>
      <c r="M49" s="49">
        <f>M48+N48</f>
        <v>107.05199999999999</v>
      </c>
      <c r="N49" s="95" t="str">
        <f>AK9</f>
        <v>9th</v>
      </c>
      <c r="V49" s="48" t="s">
        <v>58</v>
      </c>
      <c r="W49" s="49">
        <f>W48+X48</f>
        <v>117.16800000000001</v>
      </c>
      <c r="X49" s="95" t="str">
        <f>AK10</f>
        <v>Second</v>
      </c>
      <c r="Y49" s="88"/>
    </row>
    <row r="51" spans="1:29" ht="12.75" customHeight="1" x14ac:dyDescent="0.25">
      <c r="A51" s="169" t="s">
        <v>25</v>
      </c>
      <c r="B51" s="107" t="s">
        <v>85</v>
      </c>
      <c r="C51" s="111" t="s">
        <v>35</v>
      </c>
      <c r="D51" s="111" t="s">
        <v>36</v>
      </c>
      <c r="E51" s="103" t="s">
        <v>164</v>
      </c>
      <c r="F51" s="82" t="s">
        <v>165</v>
      </c>
      <c r="G51" s="82"/>
      <c r="H51" s="82" t="s">
        <v>166</v>
      </c>
      <c r="I51" s="82"/>
      <c r="J51" s="104"/>
      <c r="K51" s="169" t="s">
        <v>27</v>
      </c>
      <c r="L51" s="107" t="s">
        <v>638</v>
      </c>
      <c r="M51" s="111" t="s">
        <v>35</v>
      </c>
      <c r="N51" s="111" t="s">
        <v>36</v>
      </c>
      <c r="O51" s="103" t="s">
        <v>164</v>
      </c>
      <c r="P51" s="82" t="s">
        <v>165</v>
      </c>
      <c r="Q51" s="82"/>
      <c r="R51" s="82" t="s">
        <v>166</v>
      </c>
      <c r="S51" s="82"/>
      <c r="T51" s="102"/>
      <c r="U51" s="169" t="s">
        <v>29</v>
      </c>
      <c r="V51" s="107" t="s">
        <v>87</v>
      </c>
      <c r="W51" s="111" t="s">
        <v>35</v>
      </c>
      <c r="X51" s="111" t="s">
        <v>36</v>
      </c>
      <c r="Y51" s="103" t="s">
        <v>164</v>
      </c>
      <c r="Z51" s="82" t="s">
        <v>165</v>
      </c>
      <c r="AA51" s="82"/>
      <c r="AB51" s="82" t="s">
        <v>166</v>
      </c>
      <c r="AC51" s="82"/>
    </row>
    <row r="52" spans="1:29" s="84" customFormat="1" x14ac:dyDescent="0.2">
      <c r="A52" s="53">
        <v>264</v>
      </c>
      <c r="B52" s="108" t="s">
        <v>214</v>
      </c>
      <c r="C52" s="109">
        <v>12.334</v>
      </c>
      <c r="D52" s="109">
        <v>14.55</v>
      </c>
      <c r="E52" s="154" t="s">
        <v>169</v>
      </c>
      <c r="F52" s="155">
        <f t="shared" ref="F52:F57" si="38">IF(E52="B",C52)</f>
        <v>12.334</v>
      </c>
      <c r="G52" s="84" t="b">
        <f t="shared" ref="G52:G57" si="39">IF(E52="G",C52)</f>
        <v>0</v>
      </c>
      <c r="H52" s="155">
        <f t="shared" ref="H52:H57" si="40">IF(E52="B",D52)</f>
        <v>14.55</v>
      </c>
      <c r="I52" s="155" t="b">
        <f t="shared" ref="I52:I57" si="41">IF(E52="G",D52)</f>
        <v>0</v>
      </c>
      <c r="J52" s="156"/>
      <c r="K52" s="53">
        <v>271</v>
      </c>
      <c r="L52" s="98" t="s">
        <v>626</v>
      </c>
      <c r="M52" s="109">
        <v>14.6</v>
      </c>
      <c r="N52" s="109">
        <v>15.55</v>
      </c>
      <c r="O52" s="154" t="s">
        <v>169</v>
      </c>
      <c r="P52" s="155">
        <f t="shared" ref="P52:P57" si="42">IF(O52="B",M52)</f>
        <v>14.6</v>
      </c>
      <c r="Q52" s="84" t="b">
        <f t="shared" ref="Q52:Q57" si="43">IF(O52="G",M52)</f>
        <v>0</v>
      </c>
      <c r="R52" s="155">
        <f t="shared" ref="R52:R57" si="44">IF(O52="B",N52)</f>
        <v>15.55</v>
      </c>
      <c r="S52" s="155" t="b">
        <f t="shared" ref="S52:S57" si="45">IF(O52="G",N52)</f>
        <v>0</v>
      </c>
      <c r="U52" s="53">
        <v>278</v>
      </c>
      <c r="V52" s="108" t="s">
        <v>215</v>
      </c>
      <c r="W52" s="109">
        <v>13.5</v>
      </c>
      <c r="X52" s="109">
        <v>14.3</v>
      </c>
      <c r="Y52" s="154" t="s">
        <v>169</v>
      </c>
      <c r="Z52" s="155">
        <f t="shared" ref="Z52:Z57" si="46">IF(Y52="B",W52)</f>
        <v>13.5</v>
      </c>
      <c r="AA52" s="84" t="b">
        <f t="shared" ref="AA52:AA57" si="47">IF(Y52="G",W52)</f>
        <v>0</v>
      </c>
      <c r="AB52" s="155">
        <f t="shared" ref="AB52:AB57" si="48">IF(Y52="B",X52)</f>
        <v>14.3</v>
      </c>
      <c r="AC52" s="155" t="b">
        <f t="shared" ref="AC52:AC57" si="49">IF(Y52="G",X52)</f>
        <v>0</v>
      </c>
    </row>
    <row r="53" spans="1:29" s="84" customFormat="1" x14ac:dyDescent="0.2">
      <c r="A53" s="54">
        <v>265</v>
      </c>
      <c r="B53" s="98" t="s">
        <v>216</v>
      </c>
      <c r="C53" s="109">
        <v>12.766999999999999</v>
      </c>
      <c r="D53" s="109">
        <v>14.9</v>
      </c>
      <c r="E53" s="157" t="s">
        <v>169</v>
      </c>
      <c r="F53" s="155">
        <f t="shared" si="38"/>
        <v>12.766999999999999</v>
      </c>
      <c r="G53" s="155" t="b">
        <f t="shared" si="39"/>
        <v>0</v>
      </c>
      <c r="H53" s="155">
        <f t="shared" si="40"/>
        <v>14.9</v>
      </c>
      <c r="I53" s="155" t="b">
        <f t="shared" si="41"/>
        <v>0</v>
      </c>
      <c r="J53" s="156"/>
      <c r="K53" s="54">
        <v>272</v>
      </c>
      <c r="L53" s="98" t="s">
        <v>627</v>
      </c>
      <c r="M53" s="109">
        <v>14.766999999999999</v>
      </c>
      <c r="N53" s="109">
        <v>15.7</v>
      </c>
      <c r="O53" s="157" t="s">
        <v>169</v>
      </c>
      <c r="P53" s="155">
        <f t="shared" si="42"/>
        <v>14.766999999999999</v>
      </c>
      <c r="Q53" s="155" t="b">
        <f t="shared" si="43"/>
        <v>0</v>
      </c>
      <c r="R53" s="155">
        <f t="shared" si="44"/>
        <v>15.7</v>
      </c>
      <c r="S53" s="155" t="b">
        <f t="shared" si="45"/>
        <v>0</v>
      </c>
      <c r="U53" s="54">
        <v>279</v>
      </c>
      <c r="V53" s="98" t="s">
        <v>217</v>
      </c>
      <c r="W53" s="109">
        <v>14.634</v>
      </c>
      <c r="X53" s="109">
        <v>14.9</v>
      </c>
      <c r="Y53" s="157" t="s">
        <v>169</v>
      </c>
      <c r="Z53" s="155">
        <f t="shared" si="46"/>
        <v>14.634</v>
      </c>
      <c r="AA53" s="155" t="b">
        <f t="shared" si="47"/>
        <v>0</v>
      </c>
      <c r="AB53" s="155">
        <f t="shared" si="48"/>
        <v>14.9</v>
      </c>
      <c r="AC53" s="155" t="b">
        <f t="shared" si="49"/>
        <v>0</v>
      </c>
    </row>
    <row r="54" spans="1:29" s="84" customFormat="1" x14ac:dyDescent="0.2">
      <c r="A54" s="54">
        <v>266</v>
      </c>
      <c r="B54" s="98" t="s">
        <v>218</v>
      </c>
      <c r="C54" s="109">
        <v>13.5</v>
      </c>
      <c r="D54" s="109">
        <v>14.9</v>
      </c>
      <c r="E54" s="158" t="s">
        <v>176</v>
      </c>
      <c r="F54" s="155" t="b">
        <f t="shared" si="38"/>
        <v>0</v>
      </c>
      <c r="G54" s="155">
        <f t="shared" si="39"/>
        <v>13.5</v>
      </c>
      <c r="H54" s="155" t="b">
        <f t="shared" si="40"/>
        <v>0</v>
      </c>
      <c r="I54" s="155">
        <f t="shared" si="41"/>
        <v>14.9</v>
      </c>
      <c r="J54" s="156"/>
      <c r="K54" s="54">
        <v>273</v>
      </c>
      <c r="L54" s="98" t="s">
        <v>219</v>
      </c>
      <c r="M54" s="109">
        <v>14.667</v>
      </c>
      <c r="N54" s="109">
        <v>14.75</v>
      </c>
      <c r="O54" s="158" t="s">
        <v>176</v>
      </c>
      <c r="P54" s="155" t="b">
        <f t="shared" si="42"/>
        <v>0</v>
      </c>
      <c r="Q54" s="155">
        <f t="shared" si="43"/>
        <v>14.667</v>
      </c>
      <c r="R54" s="155" t="b">
        <f t="shared" si="44"/>
        <v>0</v>
      </c>
      <c r="S54" s="155">
        <f t="shared" si="45"/>
        <v>14.75</v>
      </c>
      <c r="U54" s="54">
        <v>280</v>
      </c>
      <c r="V54" s="98" t="s">
        <v>220</v>
      </c>
      <c r="W54" s="109">
        <v>13.634</v>
      </c>
      <c r="X54" s="109">
        <v>15.2</v>
      </c>
      <c r="Y54" s="158" t="s">
        <v>176</v>
      </c>
      <c r="Z54" s="155" t="b">
        <f t="shared" si="46"/>
        <v>0</v>
      </c>
      <c r="AA54" s="155">
        <f t="shared" si="47"/>
        <v>13.634</v>
      </c>
      <c r="AB54" s="155" t="b">
        <f t="shared" si="48"/>
        <v>0</v>
      </c>
      <c r="AC54" s="155">
        <f t="shared" si="49"/>
        <v>15.2</v>
      </c>
    </row>
    <row r="55" spans="1:29" s="84" customFormat="1" x14ac:dyDescent="0.2">
      <c r="A55" s="54">
        <v>267</v>
      </c>
      <c r="B55" s="98" t="s">
        <v>221</v>
      </c>
      <c r="C55" s="109">
        <v>12.567</v>
      </c>
      <c r="D55" s="109">
        <v>14.7</v>
      </c>
      <c r="E55" s="158" t="s">
        <v>176</v>
      </c>
      <c r="F55" s="155" t="b">
        <f t="shared" si="38"/>
        <v>0</v>
      </c>
      <c r="G55" s="155">
        <f t="shared" si="39"/>
        <v>12.567</v>
      </c>
      <c r="H55" s="155" t="b">
        <f t="shared" si="40"/>
        <v>0</v>
      </c>
      <c r="I55" s="155">
        <f t="shared" si="41"/>
        <v>14.7</v>
      </c>
      <c r="J55" s="156"/>
      <c r="K55" s="54">
        <v>274</v>
      </c>
      <c r="L55" s="98" t="s">
        <v>222</v>
      </c>
      <c r="M55" s="109">
        <v>14.634</v>
      </c>
      <c r="N55" s="109">
        <v>14.25</v>
      </c>
      <c r="O55" s="158" t="s">
        <v>176</v>
      </c>
      <c r="P55" s="155" t="b">
        <f t="shared" si="42"/>
        <v>0</v>
      </c>
      <c r="Q55" s="155">
        <f t="shared" si="43"/>
        <v>14.634</v>
      </c>
      <c r="R55" s="155" t="b">
        <f t="shared" si="44"/>
        <v>0</v>
      </c>
      <c r="S55" s="155">
        <f t="shared" si="45"/>
        <v>14.25</v>
      </c>
      <c r="U55" s="54">
        <v>281</v>
      </c>
      <c r="V55" s="98" t="s">
        <v>223</v>
      </c>
      <c r="W55" s="109">
        <v>13.734</v>
      </c>
      <c r="X55" s="109">
        <v>14.9</v>
      </c>
      <c r="Y55" s="158" t="s">
        <v>176</v>
      </c>
      <c r="Z55" s="155" t="b">
        <f t="shared" si="46"/>
        <v>0</v>
      </c>
      <c r="AA55" s="155">
        <f t="shared" si="47"/>
        <v>13.734</v>
      </c>
      <c r="AB55" s="155" t="b">
        <f t="shared" si="48"/>
        <v>0</v>
      </c>
      <c r="AC55" s="155">
        <f t="shared" si="49"/>
        <v>14.9</v>
      </c>
    </row>
    <row r="56" spans="1:29" s="84" customFormat="1" x14ac:dyDescent="0.2">
      <c r="A56" s="54">
        <v>268</v>
      </c>
      <c r="B56" s="98" t="s">
        <v>224</v>
      </c>
      <c r="C56" s="109">
        <v>13.933999999999999</v>
      </c>
      <c r="D56" s="109">
        <v>15</v>
      </c>
      <c r="E56" s="158" t="s">
        <v>176</v>
      </c>
      <c r="F56" s="155" t="b">
        <f t="shared" si="38"/>
        <v>0</v>
      </c>
      <c r="G56" s="155">
        <f t="shared" si="39"/>
        <v>13.933999999999999</v>
      </c>
      <c r="H56" s="155" t="b">
        <f t="shared" si="40"/>
        <v>0</v>
      </c>
      <c r="I56" s="155">
        <f t="shared" si="41"/>
        <v>15</v>
      </c>
      <c r="J56" s="156"/>
      <c r="K56" s="54">
        <v>275</v>
      </c>
      <c r="L56" s="98" t="s">
        <v>225</v>
      </c>
      <c r="M56" s="109">
        <v>14.867000000000001</v>
      </c>
      <c r="N56" s="109">
        <v>15.45</v>
      </c>
      <c r="O56" s="158" t="s">
        <v>176</v>
      </c>
      <c r="P56" s="155" t="b">
        <f t="shared" si="42"/>
        <v>0</v>
      </c>
      <c r="Q56" s="155">
        <f t="shared" si="43"/>
        <v>14.867000000000001</v>
      </c>
      <c r="R56" s="155" t="b">
        <f t="shared" si="44"/>
        <v>0</v>
      </c>
      <c r="S56" s="155">
        <f t="shared" si="45"/>
        <v>15.45</v>
      </c>
      <c r="U56" s="54">
        <v>282</v>
      </c>
      <c r="V56" s="98" t="s">
        <v>226</v>
      </c>
      <c r="W56" s="109">
        <v>14.266999999999999</v>
      </c>
      <c r="X56" s="109">
        <v>14.45</v>
      </c>
      <c r="Y56" s="158" t="s">
        <v>176</v>
      </c>
      <c r="Z56" s="155" t="b">
        <f t="shared" si="46"/>
        <v>0</v>
      </c>
      <c r="AA56" s="155">
        <f t="shared" si="47"/>
        <v>14.266999999999999</v>
      </c>
      <c r="AB56" s="155" t="b">
        <f t="shared" si="48"/>
        <v>0</v>
      </c>
      <c r="AC56" s="155">
        <f t="shared" si="49"/>
        <v>14.45</v>
      </c>
    </row>
    <row r="57" spans="1:29" s="84" customFormat="1" x14ac:dyDescent="0.2">
      <c r="A57" s="54">
        <v>269</v>
      </c>
      <c r="B57" s="98"/>
      <c r="C57" s="109">
        <v>0</v>
      </c>
      <c r="D57" s="109">
        <v>0</v>
      </c>
      <c r="E57" s="158"/>
      <c r="F57" s="155" t="b">
        <f t="shared" si="38"/>
        <v>0</v>
      </c>
      <c r="G57" s="155" t="b">
        <f t="shared" si="39"/>
        <v>0</v>
      </c>
      <c r="H57" s="155" t="b">
        <f t="shared" si="40"/>
        <v>0</v>
      </c>
      <c r="I57" s="155" t="b">
        <f t="shared" si="41"/>
        <v>0</v>
      </c>
      <c r="J57" s="156"/>
      <c r="K57" s="54">
        <v>276</v>
      </c>
      <c r="L57" s="98"/>
      <c r="M57" s="109">
        <v>0</v>
      </c>
      <c r="N57" s="109">
        <v>0</v>
      </c>
      <c r="O57" s="158"/>
      <c r="P57" s="155" t="b">
        <f t="shared" si="42"/>
        <v>0</v>
      </c>
      <c r="Q57" s="155" t="b">
        <f t="shared" si="43"/>
        <v>0</v>
      </c>
      <c r="R57" s="155" t="b">
        <f t="shared" si="44"/>
        <v>0</v>
      </c>
      <c r="S57" s="155" t="b">
        <f t="shared" si="45"/>
        <v>0</v>
      </c>
      <c r="U57" s="54">
        <v>283</v>
      </c>
      <c r="V57" s="98"/>
      <c r="W57" s="109">
        <v>0</v>
      </c>
      <c r="X57" s="109">
        <v>0</v>
      </c>
      <c r="Y57" s="158"/>
      <c r="Z57" s="155" t="b">
        <f t="shared" si="46"/>
        <v>0</v>
      </c>
      <c r="AA57" s="155" t="b">
        <f t="shared" si="47"/>
        <v>0</v>
      </c>
      <c r="AB57" s="155" t="b">
        <f t="shared" si="48"/>
        <v>0</v>
      </c>
      <c r="AC57" s="155" t="b">
        <f t="shared" si="49"/>
        <v>0</v>
      </c>
    </row>
    <row r="58" spans="1:29" s="84" customFormat="1" x14ac:dyDescent="0.2">
      <c r="A58" s="55" t="s">
        <v>227</v>
      </c>
      <c r="B58" s="99" t="s">
        <v>228</v>
      </c>
      <c r="C58" s="50"/>
      <c r="D58" s="50"/>
      <c r="E58" s="106" t="s">
        <v>176</v>
      </c>
      <c r="F58" s="84">
        <f>COUNTIF(E52:E57,"B")</f>
        <v>2</v>
      </c>
      <c r="G58" s="84">
        <f>COUNTIF(E52:E57,"G")</f>
        <v>3</v>
      </c>
      <c r="H58" s="84">
        <f>COUNTIF(E52:E57,"B")</f>
        <v>2</v>
      </c>
      <c r="I58" s="84">
        <f>COUNTIF(E52:E57,"G")</f>
        <v>3</v>
      </c>
      <c r="J58" s="156"/>
      <c r="K58" s="55" t="s">
        <v>229</v>
      </c>
      <c r="L58" s="99"/>
      <c r="M58" s="50"/>
      <c r="N58" s="50"/>
      <c r="O58" s="106"/>
      <c r="P58" s="84">
        <f>COUNTIF(O52:O57,"B")</f>
        <v>2</v>
      </c>
      <c r="Q58" s="84">
        <f>COUNTIF(O52:O57,"G")</f>
        <v>3</v>
      </c>
      <c r="R58" s="84">
        <f>COUNTIF(O52:O57,"B")</f>
        <v>2</v>
      </c>
      <c r="S58" s="84">
        <f>COUNTIF(O52:O57,"G")</f>
        <v>3</v>
      </c>
      <c r="U58" s="55" t="s">
        <v>230</v>
      </c>
      <c r="V58" s="99"/>
      <c r="W58" s="50"/>
      <c r="X58" s="50"/>
      <c r="Y58" s="106"/>
      <c r="Z58" s="84">
        <f>COUNTIF(Y52:Y57,"B")</f>
        <v>2</v>
      </c>
      <c r="AA58" s="84">
        <f>COUNTIF(Y52:Y57,"G")</f>
        <v>3</v>
      </c>
      <c r="AB58" s="84">
        <f>COUNTIF(Y52:Y57,"B")</f>
        <v>2</v>
      </c>
      <c r="AC58" s="84">
        <f>COUNTIF(Y52:Y57,"G")</f>
        <v>3</v>
      </c>
    </row>
    <row r="59" spans="1:29" x14ac:dyDescent="0.2">
      <c r="B59" s="87" t="s">
        <v>57</v>
      </c>
      <c r="C59" s="44">
        <f>F59+G59</f>
        <v>52.534999999999997</v>
      </c>
      <c r="D59" s="44">
        <f>H59+I59</f>
        <v>59.350000000000009</v>
      </c>
      <c r="F59" s="155">
        <f>IF(F58=2,SUM(F52:F57),IF(F58=3,SUM(F52:F57)-SMALL(F52:F57,1),IF(F58=4,SUM(F52:F57)-SMALL(F52:F57,1)-SMALL(F52:F57,2))))</f>
        <v>25.100999999999999</v>
      </c>
      <c r="G59" s="155">
        <f>IF(G58=2,SUM(G52:G57),IF(G58=3,SUM(G52:G57)-SMALL(G52:G57,1),IF(G58=4,SUM(G52:G57)-SMALL(G52:G57,1)-SMALL(G52:G57,2))))</f>
        <v>27.433999999999997</v>
      </c>
      <c r="H59" s="155">
        <f>IF(H58=2,SUM(H52:H57),IF(H58=3,SUM(H52:H57)-SMALL(H52:H57,1),IF(H58=4,SUM(H52:H57)-SMALL(H52:H57,1)-SMALL(H52:H57,2))))</f>
        <v>29.450000000000003</v>
      </c>
      <c r="I59" s="155">
        <f>IF(I58=2,SUM(I52:I57),IF(I58=3,SUM(I52:I57)-SMALL(I52:I57,1),IF(I58=4,SUM(I52:I57)-SMALL(I52:I57,1)-SMALL(I52:I57,2))))</f>
        <v>29.900000000000002</v>
      </c>
      <c r="L59" s="87" t="s">
        <v>57</v>
      </c>
      <c r="M59" s="44">
        <f>P59+Q59</f>
        <v>58.901000000000003</v>
      </c>
      <c r="N59" s="44">
        <f>R59+S59</f>
        <v>61.45</v>
      </c>
      <c r="O59" s="88"/>
      <c r="P59" s="155">
        <f>IF(P58=2,SUM(P52:P57),IF(P58=3,SUM(P52:P57)-SMALL(P52:P57,1),IF(P58=4,SUM(P52:P57)-SMALL(P52:P57,1)-SMALL(P52:P57,2))))</f>
        <v>29.366999999999997</v>
      </c>
      <c r="Q59" s="155">
        <f>IF(Q58=2,SUM(Q52:Q57),IF(Q58=3,SUM(Q52:Q57)-SMALL(Q52:Q57,1),IF(Q58=4,SUM(Q52:Q57)-SMALL(Q52:Q57,1)-SMALL(Q52:Q57,2))))</f>
        <v>29.534000000000006</v>
      </c>
      <c r="R59" s="155">
        <f>IF(R58=2,SUM(R52:R57),IF(R58=3,SUM(R52:R57)-SMALL(R52:R57,1),IF(R58=4,SUM(R52:R57)-SMALL(R52:R57,1)-SMALL(R52:R57,2))))</f>
        <v>31.25</v>
      </c>
      <c r="S59" s="155">
        <f>IF(S58=2,SUM(S52:S57),IF(S58=3,SUM(S52:S57)-SMALL(S52:S57,1),IF(S58=4,SUM(S52:S57)-SMALL(S52:S57,1)-SMALL(S52:S57,2))))</f>
        <v>30.200000000000003</v>
      </c>
      <c r="V59" s="87" t="s">
        <v>57</v>
      </c>
      <c r="W59" s="44">
        <f>Z59+AA59</f>
        <v>56.135000000000005</v>
      </c>
      <c r="X59" s="44">
        <f>AB59+AC59</f>
        <v>59.3</v>
      </c>
      <c r="Y59" s="88"/>
      <c r="Z59" s="155">
        <f>IF(Z58=2,SUM(Z52:Z57),IF(Z58=3,SUM(Z52:Z57)-SMALL(Z52:Z57,1),IF(Z58=4,SUM(Z52:Z57)-SMALL(Z52:Z57,1)-SMALL(Z52:Z57,2))))</f>
        <v>28.134</v>
      </c>
      <c r="AA59" s="155">
        <f>IF(AA58=2,SUM(AA52:AA57),IF(AA58=3,SUM(AA52:AA57)-SMALL(AA52:AA57,1),IF(AA58=4,SUM(AA52:AA57)-SMALL(AA52:AA57,1)-SMALL(AA52:AA57,2))))</f>
        <v>28.001000000000005</v>
      </c>
      <c r="AB59" s="155">
        <f>IF(AB58=2,SUM(AB52:AB57),IF(AB58=3,SUM(AB52:AB57)-SMALL(AB52:AB57,1),IF(AB58=4,SUM(AB52:AB57)-SMALL(AB52:AB57,1)-SMALL(AB52:AB57,2))))</f>
        <v>29.200000000000003</v>
      </c>
      <c r="AC59" s="155">
        <f>IF(AC58=2,SUM(AC52:AC57),IF(AC58=3,SUM(AC52:AC57)-SMALL(AC52:AC57,1),IF(AC58=4,SUM(AC52:AC57)-SMALL(AC52:AC57,1)-SMALL(AC52:AC57,2))))</f>
        <v>30.099999999999998</v>
      </c>
    </row>
    <row r="60" spans="1:29" ht="15.75" x14ac:dyDescent="0.25">
      <c r="B60" s="48" t="s">
        <v>58</v>
      </c>
      <c r="C60" s="49">
        <f>C59+D59</f>
        <v>111.88500000000001</v>
      </c>
      <c r="D60" s="95" t="str">
        <f>AK11</f>
        <v>5th</v>
      </c>
      <c r="E60" s="85"/>
      <c r="F60" s="85"/>
      <c r="G60" s="85"/>
      <c r="H60" s="85"/>
      <c r="L60" s="48" t="s">
        <v>58</v>
      </c>
      <c r="M60" s="49">
        <f>M59+N59</f>
        <v>120.351</v>
      </c>
      <c r="N60" s="95" t="str">
        <f>AK12</f>
        <v>First</v>
      </c>
      <c r="V60" s="48" t="s">
        <v>58</v>
      </c>
      <c r="W60" s="49">
        <f>W59+X59</f>
        <v>115.435</v>
      </c>
      <c r="X60" s="95" t="str">
        <f>AK13</f>
        <v>4th</v>
      </c>
      <c r="Y60" s="88"/>
    </row>
    <row r="61" spans="1:29" ht="14.25" customHeight="1" x14ac:dyDescent="0.2"/>
    <row r="62" spans="1:29" ht="15" x14ac:dyDescent="0.25">
      <c r="A62" s="52" t="s">
        <v>31</v>
      </c>
      <c r="B62" s="107"/>
      <c r="C62" s="111" t="s">
        <v>35</v>
      </c>
      <c r="D62" s="111" t="s">
        <v>36</v>
      </c>
      <c r="E62" s="103" t="s">
        <v>164</v>
      </c>
      <c r="F62" s="82" t="s">
        <v>165</v>
      </c>
      <c r="G62" s="82"/>
      <c r="H62" s="82" t="s">
        <v>166</v>
      </c>
      <c r="I62" s="82"/>
      <c r="L62" s="160"/>
    </row>
    <row r="63" spans="1:29" ht="15" x14ac:dyDescent="0.2">
      <c r="A63" s="53">
        <v>285</v>
      </c>
      <c r="B63" s="108"/>
      <c r="C63" s="109">
        <v>0</v>
      </c>
      <c r="D63" s="109">
        <v>0</v>
      </c>
      <c r="E63" s="154"/>
      <c r="F63" s="155" t="b">
        <f t="shared" ref="F63:F68" si="50">IF(E63="B",C63)</f>
        <v>0</v>
      </c>
      <c r="G63" s="84" t="b">
        <f t="shared" ref="G63:G68" si="51">IF(E63="G",C63)</f>
        <v>0</v>
      </c>
      <c r="H63" s="155" t="b">
        <f t="shared" ref="H63:H68" si="52">IF(E63="B",D63)</f>
        <v>0</v>
      </c>
      <c r="I63" s="155" t="b">
        <f t="shared" ref="I63:I68" si="53">IF(E63="G",D63)</f>
        <v>0</v>
      </c>
      <c r="L63" s="160"/>
    </row>
    <row r="64" spans="1:29" ht="15" x14ac:dyDescent="0.2">
      <c r="A64" s="54">
        <v>286</v>
      </c>
      <c r="B64" s="98"/>
      <c r="C64" s="109">
        <v>0</v>
      </c>
      <c r="D64" s="109">
        <v>0</v>
      </c>
      <c r="E64" s="157"/>
      <c r="F64" s="155" t="b">
        <f t="shared" si="50"/>
        <v>0</v>
      </c>
      <c r="G64" s="155" t="b">
        <f t="shared" si="51"/>
        <v>0</v>
      </c>
      <c r="H64" s="155" t="b">
        <f t="shared" si="52"/>
        <v>0</v>
      </c>
      <c r="I64" s="155" t="b">
        <f t="shared" si="53"/>
        <v>0</v>
      </c>
      <c r="L64" s="160"/>
    </row>
    <row r="65" spans="1:12" ht="15" x14ac:dyDescent="0.2">
      <c r="A65" s="146">
        <v>287</v>
      </c>
      <c r="B65" s="98"/>
      <c r="C65" s="109">
        <v>0</v>
      </c>
      <c r="D65" s="109">
        <v>0</v>
      </c>
      <c r="E65" s="158"/>
      <c r="F65" s="155" t="b">
        <f t="shared" si="50"/>
        <v>0</v>
      </c>
      <c r="G65" s="155" t="b">
        <f t="shared" si="51"/>
        <v>0</v>
      </c>
      <c r="H65" s="155" t="b">
        <f t="shared" si="52"/>
        <v>0</v>
      </c>
      <c r="I65" s="155" t="b">
        <f t="shared" si="53"/>
        <v>0</v>
      </c>
      <c r="L65" s="160"/>
    </row>
    <row r="66" spans="1:12" ht="15" x14ac:dyDescent="0.2">
      <c r="A66" s="54">
        <v>288</v>
      </c>
      <c r="B66" s="98"/>
      <c r="C66" s="109">
        <v>0</v>
      </c>
      <c r="D66" s="109">
        <v>0</v>
      </c>
      <c r="E66" s="158"/>
      <c r="F66" s="155" t="b">
        <f t="shared" si="50"/>
        <v>0</v>
      </c>
      <c r="G66" s="155" t="b">
        <f t="shared" si="51"/>
        <v>0</v>
      </c>
      <c r="H66" s="155" t="b">
        <f t="shared" si="52"/>
        <v>0</v>
      </c>
      <c r="I66" s="155" t="b">
        <f t="shared" si="53"/>
        <v>0</v>
      </c>
      <c r="L66" s="160"/>
    </row>
    <row r="67" spans="1:12" ht="15" x14ac:dyDescent="0.2">
      <c r="A67" s="54">
        <v>289</v>
      </c>
      <c r="B67" s="98"/>
      <c r="C67" s="109">
        <v>0</v>
      </c>
      <c r="D67" s="109">
        <v>0</v>
      </c>
      <c r="E67" s="158"/>
      <c r="F67" s="155" t="b">
        <f t="shared" si="50"/>
        <v>0</v>
      </c>
      <c r="G67" s="155" t="b">
        <f t="shared" si="51"/>
        <v>0</v>
      </c>
      <c r="H67" s="155" t="b">
        <f t="shared" si="52"/>
        <v>0</v>
      </c>
      <c r="I67" s="155" t="b">
        <f t="shared" si="53"/>
        <v>0</v>
      </c>
      <c r="L67" s="160"/>
    </row>
    <row r="68" spans="1:12" ht="15" x14ac:dyDescent="0.2">
      <c r="A68" s="54">
        <v>290</v>
      </c>
      <c r="B68" s="98"/>
      <c r="C68" s="109">
        <v>0</v>
      </c>
      <c r="D68" s="109">
        <v>0</v>
      </c>
      <c r="E68" s="158"/>
      <c r="F68" s="155" t="b">
        <f t="shared" si="50"/>
        <v>0</v>
      </c>
      <c r="G68" s="155" t="b">
        <f t="shared" si="51"/>
        <v>0</v>
      </c>
      <c r="H68" s="155" t="b">
        <f t="shared" si="52"/>
        <v>0</v>
      </c>
      <c r="I68" s="155" t="b">
        <f t="shared" si="53"/>
        <v>0</v>
      </c>
      <c r="L68" s="160"/>
    </row>
    <row r="69" spans="1:12" x14ac:dyDescent="0.2">
      <c r="A69" s="55" t="s">
        <v>231</v>
      </c>
      <c r="B69" s="99"/>
      <c r="C69" s="50"/>
      <c r="D69" s="50"/>
      <c r="E69" s="106"/>
      <c r="F69" s="84">
        <f>COUNTIF(E63:E68,"B")</f>
        <v>0</v>
      </c>
      <c r="G69" s="84">
        <f>COUNTIF(E63:E68,"G")</f>
        <v>0</v>
      </c>
      <c r="H69" s="84">
        <f>COUNTIF(E63:E68,"B")</f>
        <v>0</v>
      </c>
      <c r="I69" s="84">
        <f>COUNTIF(E63:E68,"G")</f>
        <v>0</v>
      </c>
    </row>
    <row r="70" spans="1:12" x14ac:dyDescent="0.2">
      <c r="B70" s="87" t="s">
        <v>57</v>
      </c>
      <c r="C70" s="44">
        <f>F70+G70</f>
        <v>0</v>
      </c>
      <c r="D70" s="44">
        <f>H70+I70</f>
        <v>0</v>
      </c>
      <c r="F70" s="155" t="b">
        <f>IF(F69=2,SUM(F63:F68),IF(F69=3,SUM(F63:F68)-SMALL(F63:F68,1),IF(F69=4,SUM(F63:F68)-SMALL(F63:F68,1)-SMALL(F63:F68,2))))</f>
        <v>0</v>
      </c>
      <c r="G70" s="155" t="b">
        <f>IF(G69=2,SUM(G63:G68),IF(G69=3,SUM(G63:G68)-SMALL(G63:G68,1),IF(G69=4,SUM(G63:G68)-SMALL(G63:G68,1)-SMALL(G63:G68,2))))</f>
        <v>0</v>
      </c>
      <c r="H70" s="155" t="b">
        <f>IF(H69=2,SUM(H63:H68),IF(H69=3,SUM(H63:H68)-SMALL(H63:H68,1),IF(H69=4,SUM(H63:H68)-SMALL(H63:H68,1)-SMALL(H63:H68,2))))</f>
        <v>0</v>
      </c>
      <c r="I70" s="155" t="b">
        <f>IF(I69=2,SUM(I63:I68),IF(I69=3,SUM(I63:I68)-SMALL(I63:I68,1),IF(I69=4,SUM(I63:I68)-SMALL(I63:I68,1)-SMALL(I63:I68,2))))</f>
        <v>0</v>
      </c>
    </row>
    <row r="71" spans="1:12" ht="15.75" x14ac:dyDescent="0.25">
      <c r="B71" s="48" t="s">
        <v>58</v>
      </c>
      <c r="C71" s="49">
        <f>C70+D70</f>
        <v>0</v>
      </c>
      <c r="D71" s="95" t="str">
        <f>AK14</f>
        <v>13th</v>
      </c>
      <c r="E71" s="85"/>
      <c r="F71" s="85"/>
      <c r="G71" s="85"/>
      <c r="H71" s="85"/>
    </row>
  </sheetData>
  <sheetProtection formatColumns="0" sort="0"/>
  <phoneticPr fontId="0" type="noConversion"/>
  <conditionalFormatting sqref="AJ2:AJ14">
    <cfRule type="cellIs" dxfId="419" priority="109" stopIfTrue="1" operator="equal">
      <formula>1</formula>
    </cfRule>
    <cfRule type="cellIs" dxfId="418" priority="110" stopIfTrue="1" operator="equal">
      <formula>2</formula>
    </cfRule>
    <cfRule type="cellIs" dxfId="417" priority="111" stopIfTrue="1" operator="equal">
      <formula>3</formula>
    </cfRule>
  </conditionalFormatting>
  <conditionalFormatting sqref="AK2:AK14">
    <cfRule type="cellIs" dxfId="416" priority="112" stopIfTrue="1" operator="equal">
      <formula>"First"</formula>
    </cfRule>
    <cfRule type="cellIs" dxfId="415" priority="113" stopIfTrue="1" operator="equal">
      <formula>"Second"</formula>
    </cfRule>
    <cfRule type="cellIs" dxfId="414" priority="114" stopIfTrue="1" operator="equal">
      <formula>"Third"</formula>
    </cfRule>
  </conditionalFormatting>
  <conditionalFormatting sqref="AM2">
    <cfRule type="cellIs" dxfId="413" priority="115" stopIfTrue="1" operator="equal">
      <formula>#REF!</formula>
    </cfRule>
  </conditionalFormatting>
  <conditionalFormatting sqref="AM3:AM14">
    <cfRule type="cellIs" dxfId="412" priority="116" stopIfTrue="1" operator="equal">
      <formula>"1st"</formula>
    </cfRule>
    <cfRule type="cellIs" dxfId="411" priority="117" stopIfTrue="1" operator="equal">
      <formula>"2nd"</formula>
    </cfRule>
    <cfRule type="cellIs" dxfId="410" priority="118" stopIfTrue="1" operator="equal">
      <formula>"3rd"</formula>
    </cfRule>
  </conditionalFormatting>
  <conditionalFormatting sqref="Z38:AB38">
    <cfRule type="cellIs" dxfId="409" priority="49" stopIfTrue="1" operator="equal">
      <formula>"First"</formula>
    </cfRule>
    <cfRule type="cellIs" dxfId="408" priority="50" stopIfTrue="1" operator="equal">
      <formula>"Second"</formula>
    </cfRule>
    <cfRule type="cellIs" dxfId="407" priority="51" stopIfTrue="1" operator="equal">
      <formula>"Third"</formula>
    </cfRule>
  </conditionalFormatting>
  <conditionalFormatting sqref="D27">
    <cfRule type="cellIs" dxfId="406" priority="37" stopIfTrue="1" operator="equal">
      <formula>"First"</formula>
    </cfRule>
    <cfRule type="cellIs" dxfId="405" priority="38" stopIfTrue="1" operator="equal">
      <formula>"Second"</formula>
    </cfRule>
    <cfRule type="cellIs" dxfId="404" priority="39" stopIfTrue="1" operator="equal">
      <formula>"Third"</formula>
    </cfRule>
  </conditionalFormatting>
  <conditionalFormatting sqref="N27">
    <cfRule type="cellIs" dxfId="403" priority="34" stopIfTrue="1" operator="equal">
      <formula>"First"</formula>
    </cfRule>
    <cfRule type="cellIs" dxfId="402" priority="35" stopIfTrue="1" operator="equal">
      <formula>"Second"</formula>
    </cfRule>
    <cfRule type="cellIs" dxfId="401" priority="36" stopIfTrue="1" operator="equal">
      <formula>"Third"</formula>
    </cfRule>
  </conditionalFormatting>
  <conditionalFormatting sqref="X27">
    <cfRule type="cellIs" dxfId="400" priority="31" stopIfTrue="1" operator="equal">
      <formula>"First"</formula>
    </cfRule>
    <cfRule type="cellIs" dxfId="399" priority="32" stopIfTrue="1" operator="equal">
      <formula>"Second"</formula>
    </cfRule>
    <cfRule type="cellIs" dxfId="398" priority="33" stopIfTrue="1" operator="equal">
      <formula>"Third"</formula>
    </cfRule>
  </conditionalFormatting>
  <conditionalFormatting sqref="X38">
    <cfRule type="cellIs" dxfId="397" priority="28" stopIfTrue="1" operator="equal">
      <formula>"First"</formula>
    </cfRule>
    <cfRule type="cellIs" dxfId="396" priority="29" stopIfTrue="1" operator="equal">
      <formula>"Second"</formula>
    </cfRule>
    <cfRule type="cellIs" dxfId="395" priority="30" stopIfTrue="1" operator="equal">
      <formula>"Third"</formula>
    </cfRule>
  </conditionalFormatting>
  <conditionalFormatting sqref="N38">
    <cfRule type="cellIs" dxfId="394" priority="25" stopIfTrue="1" operator="equal">
      <formula>"First"</formula>
    </cfRule>
    <cfRule type="cellIs" dxfId="393" priority="26" stopIfTrue="1" operator="equal">
      <formula>"Second"</formula>
    </cfRule>
    <cfRule type="cellIs" dxfId="392" priority="27" stopIfTrue="1" operator="equal">
      <formula>"Third"</formula>
    </cfRule>
  </conditionalFormatting>
  <conditionalFormatting sqref="D38">
    <cfRule type="cellIs" dxfId="391" priority="22" stopIfTrue="1" operator="equal">
      <formula>"First"</formula>
    </cfRule>
    <cfRule type="cellIs" dxfId="390" priority="23" stopIfTrue="1" operator="equal">
      <formula>"Second"</formula>
    </cfRule>
    <cfRule type="cellIs" dxfId="389" priority="24" stopIfTrue="1" operator="equal">
      <formula>"Third"</formula>
    </cfRule>
  </conditionalFormatting>
  <conditionalFormatting sqref="D49">
    <cfRule type="cellIs" dxfId="388" priority="19" stopIfTrue="1" operator="equal">
      <formula>"First"</formula>
    </cfRule>
    <cfRule type="cellIs" dxfId="387" priority="20" stopIfTrue="1" operator="equal">
      <formula>"Second"</formula>
    </cfRule>
    <cfRule type="cellIs" dxfId="386" priority="21" stopIfTrue="1" operator="equal">
      <formula>"Third"</formula>
    </cfRule>
  </conditionalFormatting>
  <conditionalFormatting sqref="N49">
    <cfRule type="cellIs" dxfId="385" priority="16" stopIfTrue="1" operator="equal">
      <formula>"First"</formula>
    </cfRule>
    <cfRule type="cellIs" dxfId="384" priority="17" stopIfTrue="1" operator="equal">
      <formula>"Second"</formula>
    </cfRule>
    <cfRule type="cellIs" dxfId="383" priority="18" stopIfTrue="1" operator="equal">
      <formula>"Third"</formula>
    </cfRule>
  </conditionalFormatting>
  <conditionalFormatting sqref="X49">
    <cfRule type="cellIs" dxfId="382" priority="13" stopIfTrue="1" operator="equal">
      <formula>"First"</formula>
    </cfRule>
    <cfRule type="cellIs" dxfId="381" priority="14" stopIfTrue="1" operator="equal">
      <formula>"Second"</formula>
    </cfRule>
    <cfRule type="cellIs" dxfId="380" priority="15" stopIfTrue="1" operator="equal">
      <formula>"Third"</formula>
    </cfRule>
  </conditionalFormatting>
  <conditionalFormatting sqref="X60">
    <cfRule type="cellIs" dxfId="379" priority="10" stopIfTrue="1" operator="equal">
      <formula>"First"</formula>
    </cfRule>
    <cfRule type="cellIs" dxfId="378" priority="11" stopIfTrue="1" operator="equal">
      <formula>"Second"</formula>
    </cfRule>
    <cfRule type="cellIs" dxfId="377" priority="12" stopIfTrue="1" operator="equal">
      <formula>"Third"</formula>
    </cfRule>
  </conditionalFormatting>
  <conditionalFormatting sqref="N60">
    <cfRule type="cellIs" dxfId="376" priority="7" stopIfTrue="1" operator="equal">
      <formula>"First"</formula>
    </cfRule>
    <cfRule type="cellIs" dxfId="375" priority="8" stopIfTrue="1" operator="equal">
      <formula>"Second"</formula>
    </cfRule>
    <cfRule type="cellIs" dxfId="374" priority="9" stopIfTrue="1" operator="equal">
      <formula>"Third"</formula>
    </cfRule>
  </conditionalFormatting>
  <conditionalFormatting sqref="D60">
    <cfRule type="cellIs" dxfId="373" priority="4" stopIfTrue="1" operator="equal">
      <formula>"First"</formula>
    </cfRule>
    <cfRule type="cellIs" dxfId="372" priority="5" stopIfTrue="1" operator="equal">
      <formula>"Second"</formula>
    </cfRule>
    <cfRule type="cellIs" dxfId="371" priority="6" stopIfTrue="1" operator="equal">
      <formula>"Third"</formula>
    </cfRule>
  </conditionalFormatting>
  <conditionalFormatting sqref="D71">
    <cfRule type="cellIs" dxfId="370" priority="1" stopIfTrue="1" operator="equal">
      <formula>"First"</formula>
    </cfRule>
    <cfRule type="cellIs" dxfId="369" priority="2" stopIfTrue="1" operator="equal">
      <formula>"Second"</formula>
    </cfRule>
    <cfRule type="cellIs" dxfId="368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9" orientation="landscape" r:id="rId1"/>
  <headerFooter alignWithMargins="0">
    <oddHeader>&amp;C&amp;"Arial,Bold"&amp;14SCHOOL GYM NATIONAL FINAL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F8CA-3E9A-204C-A69C-F04DB49D45D8}">
  <dimension ref="A1:AK99"/>
  <sheetViews>
    <sheetView zoomScale="80" zoomScaleNormal="80" workbookViewId="0">
      <selection sqref="A1:G1"/>
    </sheetView>
  </sheetViews>
  <sheetFormatPr defaultColWidth="11.5703125" defaultRowHeight="20.25" x14ac:dyDescent="0.3"/>
  <cols>
    <col min="1" max="1" width="8.7109375" style="170" customWidth="1"/>
    <col min="2" max="2" width="24.7109375" style="170" customWidth="1"/>
    <col min="3" max="5" width="12.7109375" style="170" customWidth="1"/>
    <col min="6" max="6" width="24.7109375" style="170" customWidth="1"/>
    <col min="7" max="7" width="16.7109375" style="170" customWidth="1"/>
    <col min="8" max="10" width="3.7109375" style="170" customWidth="1"/>
    <col min="11" max="11" width="9.140625" style="182" customWidth="1"/>
    <col min="12" max="12" width="26" style="183" bestFit="1" customWidth="1"/>
    <col min="13" max="15" width="11.5703125" style="179"/>
    <col min="16" max="17" width="11.5703125" style="180"/>
    <col min="18" max="18" width="18.28515625" style="178" customWidth="1"/>
    <col min="19" max="19" width="2.85546875" customWidth="1"/>
    <col min="20" max="20" width="11.5703125" style="186"/>
    <col min="21" max="21" width="30.140625" bestFit="1" customWidth="1"/>
    <col min="22" max="23" width="7" style="168" bestFit="1" customWidth="1"/>
    <col min="24" max="24" width="9" style="168" customWidth="1"/>
    <col min="25" max="25" width="11.5703125" style="181"/>
    <col min="26" max="26" width="9.140625" bestFit="1" customWidth="1"/>
    <col min="27" max="27" width="17.85546875" bestFit="1" customWidth="1"/>
    <col min="28" max="28" width="3.140625" customWidth="1"/>
    <col min="29" max="29" width="11.5703125" style="187"/>
    <col min="30" max="30" width="21.28515625" bestFit="1" customWidth="1"/>
    <col min="31" max="32" width="11.5703125" style="168"/>
    <col min="33" max="33" width="9" style="168" customWidth="1"/>
    <col min="35" max="35" width="11.5703125" style="181"/>
    <col min="37" max="37" width="18.42578125" bestFit="1" customWidth="1"/>
  </cols>
  <sheetData>
    <row r="1" spans="1:37" ht="26.25" x14ac:dyDescent="0.4">
      <c r="A1" s="306" t="s">
        <v>236</v>
      </c>
      <c r="B1" s="306"/>
      <c r="C1" s="306"/>
      <c r="D1" s="306"/>
      <c r="E1" s="306"/>
      <c r="F1" s="306"/>
      <c r="G1" s="306"/>
      <c r="K1" s="303" t="s">
        <v>607</v>
      </c>
      <c r="L1" s="303"/>
      <c r="M1" s="303"/>
      <c r="N1" s="303"/>
      <c r="O1" s="303"/>
      <c r="P1" s="303"/>
      <c r="Q1" s="303"/>
      <c r="R1" s="303"/>
      <c r="T1" s="304" t="s">
        <v>606</v>
      </c>
      <c r="U1" s="304"/>
      <c r="V1" s="304"/>
      <c r="W1" s="304"/>
      <c r="X1" s="304"/>
      <c r="Y1" s="304"/>
      <c r="Z1" s="304"/>
      <c r="AA1" s="304"/>
      <c r="AC1" s="305" t="s">
        <v>606</v>
      </c>
      <c r="AD1" s="305"/>
      <c r="AE1" s="305"/>
      <c r="AF1" s="305"/>
      <c r="AG1" s="305"/>
      <c r="AH1" s="305"/>
      <c r="AI1" s="305"/>
      <c r="AJ1" s="305"/>
      <c r="AK1" s="305"/>
    </row>
    <row r="2" spans="1:37" ht="20.100000000000001" customHeight="1" x14ac:dyDescent="0.3">
      <c r="K2" s="213" t="s">
        <v>635</v>
      </c>
      <c r="L2" s="214" t="s">
        <v>597</v>
      </c>
      <c r="M2" s="215" t="s">
        <v>165</v>
      </c>
      <c r="N2" s="215" t="s">
        <v>166</v>
      </c>
      <c r="O2" s="215" t="s">
        <v>599</v>
      </c>
      <c r="P2" s="213" t="s">
        <v>600</v>
      </c>
      <c r="Q2" s="213" t="s">
        <v>592</v>
      </c>
      <c r="R2" s="213" t="s">
        <v>2</v>
      </c>
      <c r="S2" s="178"/>
      <c r="T2" s="188" t="s">
        <v>635</v>
      </c>
      <c r="U2" s="189" t="s">
        <v>597</v>
      </c>
      <c r="V2" s="190" t="s">
        <v>165</v>
      </c>
      <c r="W2" s="190" t="s">
        <v>166</v>
      </c>
      <c r="X2" s="190" t="s">
        <v>599</v>
      </c>
      <c r="Y2" s="191" t="s">
        <v>600</v>
      </c>
      <c r="Z2" s="191" t="s">
        <v>592</v>
      </c>
      <c r="AA2" s="191" t="s">
        <v>2</v>
      </c>
      <c r="AC2" s="200" t="s">
        <v>635</v>
      </c>
      <c r="AD2" s="201" t="s">
        <v>597</v>
      </c>
      <c r="AE2" s="202" t="s">
        <v>165</v>
      </c>
      <c r="AF2" s="202" t="s">
        <v>166</v>
      </c>
      <c r="AG2" s="202" t="s">
        <v>599</v>
      </c>
      <c r="AH2" s="202" t="s">
        <v>599</v>
      </c>
      <c r="AI2" s="203" t="s">
        <v>600</v>
      </c>
      <c r="AJ2" s="203" t="s">
        <v>592</v>
      </c>
      <c r="AK2" s="203" t="s">
        <v>2</v>
      </c>
    </row>
    <row r="3" spans="1:37" s="274" customFormat="1" ht="24" customHeight="1" x14ac:dyDescent="0.2">
      <c r="A3" s="297" t="s">
        <v>636</v>
      </c>
      <c r="B3" s="298"/>
      <c r="C3" s="298"/>
      <c r="D3" s="298"/>
      <c r="E3" s="298"/>
      <c r="F3" s="298"/>
      <c r="G3" s="299"/>
      <c r="H3" s="268"/>
      <c r="I3" s="268"/>
      <c r="J3" s="268"/>
      <c r="K3" s="269">
        <f>'U11B 191'!A19</f>
        <v>101</v>
      </c>
      <c r="L3" s="270" t="str">
        <f>'U11B 191'!B19</f>
        <v>Jake Toole</v>
      </c>
      <c r="M3" s="271">
        <f>'U11B 191'!C19</f>
        <v>13.7</v>
      </c>
      <c r="N3" s="271">
        <f>'U11B 191'!D19</f>
        <v>15.3</v>
      </c>
      <c r="O3" s="271">
        <f>SUM(M3:N3)</f>
        <v>29</v>
      </c>
      <c r="P3" s="272">
        <f>IF(O3&gt;0,RANK(O3,O$3:O$100,0),"")</f>
        <v>2</v>
      </c>
      <c r="Q3" s="272" t="str">
        <f>'U11B 191'!A$18</f>
        <v>E</v>
      </c>
      <c r="R3" s="273" t="str">
        <f>'U11B 191'!B$18</f>
        <v>St Faith's</v>
      </c>
      <c r="T3" s="275">
        <f>'U11G 91'!A19</f>
        <v>1</v>
      </c>
      <c r="U3" s="276" t="str">
        <f>'U11G 91'!B19</f>
        <v>Zoe Grant</v>
      </c>
      <c r="V3" s="277">
        <f>'U11G 91'!C19</f>
        <v>13.333399999999999</v>
      </c>
      <c r="W3" s="277">
        <f>'U11G 91'!D19</f>
        <v>14.7</v>
      </c>
      <c r="X3" s="278">
        <f>SUM(V3:W3)</f>
        <v>28.0334</v>
      </c>
      <c r="Y3" s="279">
        <f>IF(X3&gt;0,RANK(X3,X$3:X$100,0),"")</f>
        <v>17</v>
      </c>
      <c r="Z3" s="279" t="str">
        <f>'U11G 91'!A$18</f>
        <v>E</v>
      </c>
      <c r="AA3" s="280" t="str">
        <f>'U11G 91'!B$18</f>
        <v>Haberdashers</v>
      </c>
      <c r="AC3" s="281">
        <f>'U11M 291'!A19</f>
        <v>201</v>
      </c>
      <c r="AD3" s="282" t="str">
        <f>'U11M 291'!B19</f>
        <v>Freddie Johnson</v>
      </c>
      <c r="AE3" s="283">
        <f>'U11M 291'!C19</f>
        <v>12.134</v>
      </c>
      <c r="AF3" s="283">
        <f>'U11M 291'!D19</f>
        <v>14.8</v>
      </c>
      <c r="AG3" s="284">
        <f>SUM(AE3:AF3)</f>
        <v>26.934000000000001</v>
      </c>
      <c r="AH3" s="282" t="str">
        <f>'U11M 291'!E19</f>
        <v>B</v>
      </c>
      <c r="AI3" s="285">
        <f>IF(AG3&gt;0,RANK(AG3,AG$3:AG$100,0),"")</f>
        <v>39</v>
      </c>
      <c r="AJ3" s="285" t="str">
        <f>'U11M 291'!A$18</f>
        <v>E</v>
      </c>
      <c r="AK3" s="285" t="str">
        <f>'U11M 291'!B$18</f>
        <v>St Faith's</v>
      </c>
    </row>
    <row r="4" spans="1:37" ht="20.100000000000001" customHeight="1" x14ac:dyDescent="0.3">
      <c r="A4" s="258">
        <v>272</v>
      </c>
      <c r="B4" s="259" t="s">
        <v>639</v>
      </c>
      <c r="C4" s="260">
        <v>14.766999999999999</v>
      </c>
      <c r="D4" s="260">
        <v>15.7</v>
      </c>
      <c r="E4" s="260">
        <v>30.466999999999999</v>
      </c>
      <c r="F4" s="259" t="s">
        <v>638</v>
      </c>
      <c r="G4" s="261" t="s">
        <v>8</v>
      </c>
      <c r="K4" s="239">
        <f>'U11B 191'!A20</f>
        <v>102</v>
      </c>
      <c r="L4" s="240" t="str">
        <f>'U11B 191'!B20</f>
        <v>Ollie Waters</v>
      </c>
      <c r="M4" s="248">
        <f>'U11B 191'!C20</f>
        <v>13.35</v>
      </c>
      <c r="N4" s="248">
        <f>'U11B 191'!D20</f>
        <v>15.35</v>
      </c>
      <c r="O4" s="248">
        <f t="shared" ref="O4:O67" si="0">SUM(M4:N4)</f>
        <v>28.7</v>
      </c>
      <c r="P4" s="220">
        <f t="shared" ref="P4:P67" si="1">IF(O4&gt;0,RANK(O4,O$3:O$100,0),"")</f>
        <v>3</v>
      </c>
      <c r="Q4" s="220" t="str">
        <f>'U11B 191'!A$18</f>
        <v>E</v>
      </c>
      <c r="R4" s="219" t="str">
        <f>'U11B 191'!B$18</f>
        <v>St Faith's</v>
      </c>
      <c r="T4" s="192">
        <f>'U11G 91'!A20</f>
        <v>2</v>
      </c>
      <c r="U4" s="193" t="str">
        <f>'U11G 91'!B20</f>
        <v>Sienna Benjamin</v>
      </c>
      <c r="V4" s="194">
        <f>'U11G 91'!C20</f>
        <v>12.067</v>
      </c>
      <c r="W4" s="194">
        <f>'U11G 91'!D20</f>
        <v>14.8</v>
      </c>
      <c r="X4" s="195">
        <f t="shared" ref="X4:X67" si="2">SUM(V4:W4)</f>
        <v>26.867000000000001</v>
      </c>
      <c r="Y4" s="197">
        <f t="shared" ref="Y4:Y67" si="3">IF(X4&gt;0,RANK(X4,X$3:X$100,0),"")</f>
        <v>29</v>
      </c>
      <c r="Z4" s="197" t="str">
        <f>'U11G 91'!A$18</f>
        <v>E</v>
      </c>
      <c r="AA4" s="196" t="str">
        <f>'U11G 91'!B$18</f>
        <v>Haberdashers</v>
      </c>
      <c r="AC4" s="204">
        <f>'U11M 291'!A20</f>
        <v>202</v>
      </c>
      <c r="AD4" s="205" t="str">
        <f>'U11M 291'!B20</f>
        <v>Andrew Bowdrey</v>
      </c>
      <c r="AE4" s="206">
        <f>'U11M 291'!C20</f>
        <v>12.433999999999999</v>
      </c>
      <c r="AF4" s="206">
        <f>'U11M 291'!D20</f>
        <v>14.7</v>
      </c>
      <c r="AG4" s="207">
        <f t="shared" ref="AG4:AG67" si="4">SUM(AE4:AF4)</f>
        <v>27.134</v>
      </c>
      <c r="AH4" s="205" t="str">
        <f>'U11M 291'!E20</f>
        <v>B</v>
      </c>
      <c r="AI4" s="209">
        <f t="shared" ref="AI4:AI67" si="5">IF(AG4&gt;0,RANK(AG4,AG$3:AG$100,0),"")</f>
        <v>35</v>
      </c>
      <c r="AJ4" s="209" t="str">
        <f>'U11M 291'!A$18</f>
        <v>E</v>
      </c>
      <c r="AK4" s="209" t="str">
        <f>'U11M 291'!B$18</f>
        <v>St Faith's</v>
      </c>
    </row>
    <row r="5" spans="1:37" ht="20.100000000000001" customHeight="1" x14ac:dyDescent="0.3">
      <c r="A5" s="222">
        <v>125</v>
      </c>
      <c r="B5" s="223" t="s">
        <v>624</v>
      </c>
      <c r="C5" s="228">
        <v>15.15</v>
      </c>
      <c r="D5" s="228">
        <v>15.2</v>
      </c>
      <c r="E5" s="228">
        <v>30.35</v>
      </c>
      <c r="F5" s="223" t="s">
        <v>124</v>
      </c>
      <c r="G5" s="177" t="s">
        <v>10</v>
      </c>
      <c r="K5" s="216">
        <f>'U11B 191'!A21</f>
        <v>103</v>
      </c>
      <c r="L5" s="217" t="str">
        <f>'U11B 191'!B21</f>
        <v>Jamie Leroy Faggin</v>
      </c>
      <c r="M5" s="218">
        <f>'U11B 191'!C21</f>
        <v>13.55</v>
      </c>
      <c r="N5" s="218">
        <f>'U11B 191'!D21</f>
        <v>14.3</v>
      </c>
      <c r="O5" s="218">
        <f t="shared" si="0"/>
        <v>27.85</v>
      </c>
      <c r="P5" s="220">
        <f t="shared" si="1"/>
        <v>7</v>
      </c>
      <c r="Q5" s="220" t="str">
        <f>'U11B 191'!A$18</f>
        <v>E</v>
      </c>
      <c r="R5" s="219" t="str">
        <f>'U11B 191'!B$18</f>
        <v>St Faith's</v>
      </c>
      <c r="T5" s="192">
        <f>'U11G 91'!A21</f>
        <v>3</v>
      </c>
      <c r="U5" s="193" t="str">
        <f>'U11G 91'!B21</f>
        <v>Annika Gokhale</v>
      </c>
      <c r="V5" s="194">
        <f>'U11G 91'!C21</f>
        <v>13.567</v>
      </c>
      <c r="W5" s="194">
        <f>'U11G 91'!D21</f>
        <v>14.6</v>
      </c>
      <c r="X5" s="195">
        <f t="shared" si="2"/>
        <v>28.167000000000002</v>
      </c>
      <c r="Y5" s="197">
        <f t="shared" si="3"/>
        <v>16</v>
      </c>
      <c r="Z5" s="197" t="str">
        <f>'U11G 91'!A$18</f>
        <v>E</v>
      </c>
      <c r="AA5" s="196" t="str">
        <f>'U11G 91'!B$18</f>
        <v>Haberdashers</v>
      </c>
      <c r="AC5" s="204">
        <f>'U11M 291'!A21</f>
        <v>203</v>
      </c>
      <c r="AD5" s="205" t="str">
        <f>'U11M 291'!B21</f>
        <v>Arabella Williamson</v>
      </c>
      <c r="AE5" s="206">
        <f>'U11M 291'!C21</f>
        <v>13.433999999999999</v>
      </c>
      <c r="AF5" s="206">
        <f>'U11M 291'!D21</f>
        <v>14.4</v>
      </c>
      <c r="AG5" s="207">
        <f t="shared" si="4"/>
        <v>27.834</v>
      </c>
      <c r="AH5" s="205" t="str">
        <f>'U11M 291'!E21</f>
        <v>G</v>
      </c>
      <c r="AI5" s="209">
        <f t="shared" si="5"/>
        <v>27</v>
      </c>
      <c r="AJ5" s="209" t="str">
        <f>'U11M 291'!A$18</f>
        <v>E</v>
      </c>
      <c r="AK5" s="209" t="str">
        <f>'U11M 291'!B$18</f>
        <v>St Faith's</v>
      </c>
    </row>
    <row r="6" spans="1:37" ht="20.100000000000001" customHeight="1" x14ac:dyDescent="0.3">
      <c r="A6" s="222">
        <v>271</v>
      </c>
      <c r="B6" s="223" t="s">
        <v>626</v>
      </c>
      <c r="C6" s="228">
        <v>14.6</v>
      </c>
      <c r="D6" s="228">
        <v>15.55</v>
      </c>
      <c r="E6" s="228">
        <v>30.15</v>
      </c>
      <c r="F6" s="224" t="s">
        <v>115</v>
      </c>
      <c r="G6" s="177" t="s">
        <v>12</v>
      </c>
      <c r="K6" s="216">
        <f>'U11B 191'!A22</f>
        <v>104</v>
      </c>
      <c r="L6" s="217" t="str">
        <f>'U11B 191'!B22</f>
        <v>Will Hatchett</v>
      </c>
      <c r="M6" s="218">
        <f>'U11B 191'!C22</f>
        <v>13.3</v>
      </c>
      <c r="N6" s="218">
        <f>'U11B 191'!D22</f>
        <v>14.5</v>
      </c>
      <c r="O6" s="218">
        <f t="shared" si="0"/>
        <v>27.8</v>
      </c>
      <c r="P6" s="220">
        <f t="shared" si="1"/>
        <v>9</v>
      </c>
      <c r="Q6" s="220" t="str">
        <f>'U11B 191'!A$18</f>
        <v>E</v>
      </c>
      <c r="R6" s="219" t="str">
        <f>'U11B 191'!B$18</f>
        <v>St Faith's</v>
      </c>
      <c r="T6" s="192">
        <f>'U11G 91'!A22</f>
        <v>4</v>
      </c>
      <c r="U6" s="193" t="str">
        <f>'U11G 91'!B22</f>
        <v>Sky Burke</v>
      </c>
      <c r="V6" s="194">
        <f>'U11G 91'!C22</f>
        <v>13.034000000000001</v>
      </c>
      <c r="W6" s="194">
        <f>'U11G 91'!D22</f>
        <v>14.65</v>
      </c>
      <c r="X6" s="195">
        <f t="shared" si="2"/>
        <v>27.684000000000001</v>
      </c>
      <c r="Y6" s="197">
        <f t="shared" si="3"/>
        <v>20</v>
      </c>
      <c r="Z6" s="197" t="str">
        <f>'U11G 91'!A$18</f>
        <v>E</v>
      </c>
      <c r="AA6" s="196" t="str">
        <f>'U11G 91'!B$18</f>
        <v>Haberdashers</v>
      </c>
      <c r="AC6" s="204">
        <f>'U11M 291'!A22</f>
        <v>204</v>
      </c>
      <c r="AD6" s="205" t="str">
        <f>'U11M 291'!B22</f>
        <v>Arabella Matheson</v>
      </c>
      <c r="AE6" s="206">
        <f>'U11M 291'!C22</f>
        <v>12</v>
      </c>
      <c r="AF6" s="206">
        <f>'U11M 291'!D22</f>
        <v>15</v>
      </c>
      <c r="AG6" s="207">
        <f t="shared" si="4"/>
        <v>27</v>
      </c>
      <c r="AH6" s="205" t="str">
        <f>'U11M 291'!E22</f>
        <v>G</v>
      </c>
      <c r="AI6" s="209">
        <f t="shared" si="5"/>
        <v>37</v>
      </c>
      <c r="AJ6" s="209" t="str">
        <f>'U11M 291'!A$18</f>
        <v>E</v>
      </c>
      <c r="AK6" s="209" t="str">
        <f>'U11M 291'!B$18</f>
        <v>St Faith's</v>
      </c>
    </row>
    <row r="7" spans="1:37" ht="20.100000000000001" customHeight="1" x14ac:dyDescent="0.3">
      <c r="A7" s="222">
        <v>101</v>
      </c>
      <c r="B7" s="223" t="s">
        <v>116</v>
      </c>
      <c r="C7" s="228">
        <v>13.7</v>
      </c>
      <c r="D7" s="228">
        <v>15.3</v>
      </c>
      <c r="E7" s="228">
        <v>29</v>
      </c>
      <c r="F7" s="224" t="s">
        <v>115</v>
      </c>
      <c r="G7" s="177" t="s">
        <v>640</v>
      </c>
      <c r="K7" s="216">
        <f>'U11B 191'!A23</f>
        <v>105</v>
      </c>
      <c r="L7" s="217" t="str">
        <f>'U11B 191'!B23</f>
        <v>Kit Williams</v>
      </c>
      <c r="M7" s="218">
        <f>'U11B 191'!C23</f>
        <v>13.4</v>
      </c>
      <c r="N7" s="218">
        <f>'U11B 191'!D23</f>
        <v>14.85</v>
      </c>
      <c r="O7" s="218">
        <f t="shared" si="0"/>
        <v>28.25</v>
      </c>
      <c r="P7" s="220">
        <f t="shared" si="1"/>
        <v>5</v>
      </c>
      <c r="Q7" s="220" t="str">
        <f>'U11B 191'!A$18</f>
        <v>E</v>
      </c>
      <c r="R7" s="219" t="str">
        <f>'U11B 191'!B$18</f>
        <v>St Faith's</v>
      </c>
      <c r="T7" s="192">
        <f>'U11G 91'!A23</f>
        <v>5</v>
      </c>
      <c r="U7" s="193" t="str">
        <f>'U11G 91'!B23</f>
        <v>Jessie Sherman</v>
      </c>
      <c r="V7" s="194">
        <f>'U11G 91'!C23</f>
        <v>13.5</v>
      </c>
      <c r="W7" s="194">
        <f>'U11G 91'!D23</f>
        <v>14</v>
      </c>
      <c r="X7" s="195">
        <f t="shared" si="2"/>
        <v>27.5</v>
      </c>
      <c r="Y7" s="197">
        <f t="shared" si="3"/>
        <v>24</v>
      </c>
      <c r="Z7" s="197" t="str">
        <f>'U11G 91'!A$18</f>
        <v>E</v>
      </c>
      <c r="AA7" s="196" t="str">
        <f>'U11G 91'!B$18</f>
        <v>Haberdashers</v>
      </c>
      <c r="AC7" s="204">
        <f>'U11M 291'!A23</f>
        <v>205</v>
      </c>
      <c r="AD7" s="205" t="str">
        <f>'U11M 291'!B23</f>
        <v>Chloe Pickthall</v>
      </c>
      <c r="AE7" s="206">
        <f>'U11M 291'!C23</f>
        <v>14</v>
      </c>
      <c r="AF7" s="206">
        <f>'U11M 291'!D23</f>
        <v>15.1</v>
      </c>
      <c r="AG7" s="207">
        <f t="shared" si="4"/>
        <v>29.1</v>
      </c>
      <c r="AH7" s="205" t="str">
        <f>'U11M 291'!E23</f>
        <v>G</v>
      </c>
      <c r="AI7" s="209">
        <f t="shared" si="5"/>
        <v>11</v>
      </c>
      <c r="AJ7" s="209" t="str">
        <f>'U11M 291'!A$18</f>
        <v>E</v>
      </c>
      <c r="AK7" s="209" t="str">
        <f>'U11M 291'!B$18</f>
        <v>St Faith's</v>
      </c>
    </row>
    <row r="8" spans="1:37" ht="20.100000000000001" customHeight="1" x14ac:dyDescent="0.3">
      <c r="A8" s="227"/>
      <c r="B8" s="227"/>
      <c r="C8" s="227"/>
      <c r="D8" s="227"/>
      <c r="E8" s="227"/>
      <c r="F8" s="227"/>
      <c r="G8" s="227"/>
      <c r="K8" s="216">
        <f>'U11B 191'!A24</f>
        <v>106</v>
      </c>
      <c r="L8" s="217">
        <f>'U11B 191'!B24</f>
        <v>0</v>
      </c>
      <c r="M8" s="218">
        <f>'U11B 191'!C24</f>
        <v>0</v>
      </c>
      <c r="N8" s="218">
        <f>'U11B 191'!D24</f>
        <v>0</v>
      </c>
      <c r="O8" s="218">
        <f t="shared" si="0"/>
        <v>0</v>
      </c>
      <c r="P8" s="220" t="str">
        <f t="shared" si="1"/>
        <v/>
      </c>
      <c r="Q8" s="220" t="str">
        <f>'U11B 191'!A$18</f>
        <v>E</v>
      </c>
      <c r="R8" s="219" t="str">
        <f>'U11B 191'!B$18</f>
        <v>St Faith's</v>
      </c>
      <c r="T8" s="192">
        <f>'U11G 91'!A24</f>
        <v>6</v>
      </c>
      <c r="U8" s="193">
        <f>'U11G 91'!B24</f>
        <v>0</v>
      </c>
      <c r="V8" s="194">
        <f>'U11G 91'!C24</f>
        <v>0</v>
      </c>
      <c r="W8" s="194">
        <f>'U11G 91'!D24</f>
        <v>0</v>
      </c>
      <c r="X8" s="195">
        <f t="shared" si="2"/>
        <v>0</v>
      </c>
      <c r="Y8" s="197" t="str">
        <f t="shared" si="3"/>
        <v/>
      </c>
      <c r="Z8" s="197" t="str">
        <f>'U11G 91'!A$18</f>
        <v>E</v>
      </c>
      <c r="AA8" s="196" t="str">
        <f>'U11G 91'!B$18</f>
        <v>Haberdashers</v>
      </c>
      <c r="AC8" s="204">
        <f>'U11M 291'!A24</f>
        <v>206</v>
      </c>
      <c r="AD8" s="205">
        <f>'U11M 291'!B24</f>
        <v>0</v>
      </c>
      <c r="AE8" s="206">
        <f>'U11M 291'!C24</f>
        <v>0</v>
      </c>
      <c r="AF8" s="206">
        <f>'U11M 291'!D24</f>
        <v>0</v>
      </c>
      <c r="AG8" s="207">
        <f t="shared" si="4"/>
        <v>0</v>
      </c>
      <c r="AH8" s="205">
        <f>'U11M 291'!E24</f>
        <v>0</v>
      </c>
      <c r="AI8" s="209" t="str">
        <f t="shared" si="5"/>
        <v/>
      </c>
      <c r="AJ8" s="209" t="str">
        <f>'U11M 291'!A$18</f>
        <v>E</v>
      </c>
      <c r="AK8" s="209" t="str">
        <f>'U11M 291'!B$18</f>
        <v>St Faith's</v>
      </c>
    </row>
    <row r="9" spans="1:37" s="274" customFormat="1" ht="24" customHeight="1" x14ac:dyDescent="0.2">
      <c r="A9" s="300" t="s">
        <v>637</v>
      </c>
      <c r="B9" s="301"/>
      <c r="C9" s="301"/>
      <c r="D9" s="301"/>
      <c r="E9" s="301"/>
      <c r="F9" s="301"/>
      <c r="G9" s="302"/>
      <c r="H9" s="268"/>
      <c r="I9" s="268"/>
      <c r="J9" s="268"/>
      <c r="K9" s="286" t="str">
        <f>'U11B 191'!A25</f>
        <v>R107</v>
      </c>
      <c r="L9" s="287">
        <f>'U11B 191'!B25</f>
        <v>0</v>
      </c>
      <c r="M9" s="288">
        <f>'U11B 191'!C25</f>
        <v>0</v>
      </c>
      <c r="N9" s="288">
        <f>'U11B 191'!D25</f>
        <v>0</v>
      </c>
      <c r="O9" s="288">
        <f t="shared" si="0"/>
        <v>0</v>
      </c>
      <c r="P9" s="272" t="str">
        <f t="shared" si="1"/>
        <v/>
      </c>
      <c r="Q9" s="272" t="str">
        <f>'U11B 191'!A$18</f>
        <v>E</v>
      </c>
      <c r="R9" s="273" t="str">
        <f>'U11B 191'!B$18</f>
        <v>St Faith's</v>
      </c>
      <c r="T9" s="275" t="str">
        <f>'U11G 91'!A25</f>
        <v>R7</v>
      </c>
      <c r="U9" s="276">
        <f>'U11G 91'!B25</f>
        <v>0</v>
      </c>
      <c r="V9" s="277">
        <f>'U11G 91'!C25</f>
        <v>0</v>
      </c>
      <c r="W9" s="277">
        <f>'U11G 91'!D25</f>
        <v>0</v>
      </c>
      <c r="X9" s="278">
        <f t="shared" si="2"/>
        <v>0</v>
      </c>
      <c r="Y9" s="279" t="str">
        <f t="shared" si="3"/>
        <v/>
      </c>
      <c r="Z9" s="279" t="str">
        <f>'U11G 91'!A$18</f>
        <v>E</v>
      </c>
      <c r="AA9" s="280" t="str">
        <f>'U11G 91'!B$18</f>
        <v>Haberdashers</v>
      </c>
      <c r="AC9" s="281" t="str">
        <f>'U11M 291'!A25</f>
        <v>R207</v>
      </c>
      <c r="AD9" s="282">
        <f>'U11M 291'!B25</f>
        <v>0</v>
      </c>
      <c r="AE9" s="283">
        <f>'U11M 291'!C25</f>
        <v>0</v>
      </c>
      <c r="AF9" s="283">
        <f>'U11M 291'!D25</f>
        <v>0</v>
      </c>
      <c r="AG9" s="284">
        <f t="shared" si="4"/>
        <v>0</v>
      </c>
      <c r="AH9" s="282">
        <f>'U11M 291'!E25</f>
        <v>0</v>
      </c>
      <c r="AI9" s="285" t="str">
        <f t="shared" si="5"/>
        <v/>
      </c>
      <c r="AJ9" s="285" t="str">
        <f>'U11M 291'!A$18</f>
        <v>E</v>
      </c>
      <c r="AK9" s="285" t="str">
        <f>'U11M 291'!B$18</f>
        <v>St Faith's</v>
      </c>
    </row>
    <row r="10" spans="1:37" ht="20.100000000000001" customHeight="1" x14ac:dyDescent="0.3">
      <c r="A10" s="262">
        <v>261</v>
      </c>
      <c r="B10" s="263" t="s">
        <v>210</v>
      </c>
      <c r="C10" s="260">
        <v>15.1</v>
      </c>
      <c r="D10" s="260">
        <v>15.55</v>
      </c>
      <c r="E10" s="264">
        <v>30.65</v>
      </c>
      <c r="F10" s="265" t="s">
        <v>200</v>
      </c>
      <c r="G10" s="261" t="s">
        <v>8</v>
      </c>
      <c r="K10" s="216"/>
      <c r="L10" s="217"/>
      <c r="M10" s="218"/>
      <c r="N10" s="218"/>
      <c r="O10" s="218"/>
      <c r="P10" s="220" t="str">
        <f t="shared" si="1"/>
        <v/>
      </c>
      <c r="Q10" s="220"/>
      <c r="R10" s="219"/>
      <c r="T10" s="192"/>
      <c r="U10" s="198"/>
      <c r="V10" s="195"/>
      <c r="W10" s="195"/>
      <c r="X10" s="195"/>
      <c r="Y10" s="197" t="str">
        <f t="shared" si="3"/>
        <v/>
      </c>
      <c r="Z10" s="197"/>
      <c r="AA10" s="196"/>
      <c r="AC10" s="204"/>
      <c r="AD10" s="210"/>
      <c r="AE10" s="207"/>
      <c r="AF10" s="207"/>
      <c r="AG10" s="207"/>
      <c r="AH10" s="207"/>
      <c r="AI10" s="209" t="str">
        <f t="shared" si="5"/>
        <v/>
      </c>
      <c r="AJ10" s="209"/>
      <c r="AK10" s="208"/>
    </row>
    <row r="11" spans="1:37" ht="20.100000000000001" customHeight="1" x14ac:dyDescent="0.3">
      <c r="A11" s="222">
        <v>19</v>
      </c>
      <c r="B11" s="223" t="s">
        <v>53</v>
      </c>
      <c r="C11" s="228">
        <v>15.3</v>
      </c>
      <c r="D11" s="228">
        <v>15.1</v>
      </c>
      <c r="E11" s="229">
        <v>30.4</v>
      </c>
      <c r="F11" s="224" t="s">
        <v>38</v>
      </c>
      <c r="G11" s="177" t="s">
        <v>10</v>
      </c>
      <c r="K11" s="216">
        <f>'U11B 191'!A30</f>
        <v>122</v>
      </c>
      <c r="L11" s="217" t="str">
        <f>'U11B 191'!B30</f>
        <v>Buddy Gardner</v>
      </c>
      <c r="M11" s="218">
        <f>'U11B 191'!C30</f>
        <v>12.7</v>
      </c>
      <c r="N11" s="218">
        <f>'U11B 191'!D30</f>
        <v>0</v>
      </c>
      <c r="O11" s="218">
        <f t="shared" si="0"/>
        <v>12.7</v>
      </c>
      <c r="P11" s="220">
        <f t="shared" si="1"/>
        <v>29</v>
      </c>
      <c r="Q11" s="220" t="str">
        <f>'U11B 191'!A$29</f>
        <v>N</v>
      </c>
      <c r="R11" s="220" t="str">
        <f>'U11B 191'!B$29</f>
        <v>Stanwix</v>
      </c>
      <c r="T11" s="192">
        <f>'U11G 91'!A30</f>
        <v>22</v>
      </c>
      <c r="U11" s="193" t="str">
        <f>'U11G 91'!B30</f>
        <v>Nicole Read</v>
      </c>
      <c r="V11" s="194">
        <f>'U11G 91'!C30</f>
        <v>10.667</v>
      </c>
      <c r="W11" s="194">
        <f>'U11G 91'!D30</f>
        <v>14.5</v>
      </c>
      <c r="X11" s="195">
        <f t="shared" si="2"/>
        <v>25.167000000000002</v>
      </c>
      <c r="Y11" s="197">
        <f t="shared" si="3"/>
        <v>38</v>
      </c>
      <c r="Z11" s="197" t="str">
        <f>'U11G 91'!A$29</f>
        <v>N</v>
      </c>
      <c r="AA11" s="197" t="str">
        <f>'U11G 91'!B$29</f>
        <v>Stanwix Primary</v>
      </c>
      <c r="AC11" s="204">
        <f>'U11M 291'!A30</f>
        <v>222</v>
      </c>
      <c r="AD11" s="205" t="str">
        <f>'U11M 291'!B30</f>
        <v>Tom Hill</v>
      </c>
      <c r="AE11" s="206">
        <f>'U11M 291'!C30</f>
        <v>13.6</v>
      </c>
      <c r="AF11" s="206">
        <f>'U11M 291'!D30</f>
        <v>14.35</v>
      </c>
      <c r="AG11" s="207">
        <f t="shared" si="4"/>
        <v>27.95</v>
      </c>
      <c r="AH11" s="205" t="str">
        <f>'U11M 291'!E30</f>
        <v>B</v>
      </c>
      <c r="AI11" s="209">
        <f t="shared" si="5"/>
        <v>25</v>
      </c>
      <c r="AJ11" s="209" t="str">
        <f>'U11M 291'!A$29</f>
        <v>N</v>
      </c>
      <c r="AK11" s="209" t="str">
        <f>'U11M 291'!B$29</f>
        <v>Newcastle RGS</v>
      </c>
    </row>
    <row r="12" spans="1:37" ht="20.100000000000001" customHeight="1" x14ac:dyDescent="0.3">
      <c r="A12" s="222">
        <v>226</v>
      </c>
      <c r="B12" s="223" t="s">
        <v>628</v>
      </c>
      <c r="C12" s="228">
        <v>14.667</v>
      </c>
      <c r="D12" s="228">
        <v>15.7</v>
      </c>
      <c r="E12" s="229">
        <v>30.366999999999997</v>
      </c>
      <c r="F12" s="224" t="s">
        <v>189</v>
      </c>
      <c r="G12" s="177" t="s">
        <v>12</v>
      </c>
      <c r="K12" s="216">
        <f>'U11B 191'!A31</f>
        <v>123</v>
      </c>
      <c r="L12" s="217" t="str">
        <f>'U11B 191'!B31</f>
        <v>Ewan Mitchell</v>
      </c>
      <c r="M12" s="218">
        <f>'U11B 191'!C31</f>
        <v>0</v>
      </c>
      <c r="N12" s="218">
        <f>'U11B 191'!D31</f>
        <v>14.4</v>
      </c>
      <c r="O12" s="218">
        <f t="shared" si="0"/>
        <v>14.4</v>
      </c>
      <c r="P12" s="220">
        <f t="shared" si="1"/>
        <v>26</v>
      </c>
      <c r="Q12" s="220" t="str">
        <f>'U11B 191'!A$29</f>
        <v>N</v>
      </c>
      <c r="R12" s="220" t="str">
        <f>'U11B 191'!B$29</f>
        <v>Stanwix</v>
      </c>
      <c r="T12" s="192">
        <f>'U11G 91'!A31</f>
        <v>23</v>
      </c>
      <c r="U12" s="193" t="str">
        <f>'U11G 91'!B31</f>
        <v>Mollie Young</v>
      </c>
      <c r="V12" s="194">
        <f>'U11G 91'!C31</f>
        <v>12.2</v>
      </c>
      <c r="W12" s="194">
        <f>'U11G 91'!D31</f>
        <v>14.5</v>
      </c>
      <c r="X12" s="195">
        <f t="shared" si="2"/>
        <v>26.7</v>
      </c>
      <c r="Y12" s="197">
        <f t="shared" si="3"/>
        <v>32</v>
      </c>
      <c r="Z12" s="197" t="str">
        <f>'U11G 91'!A$29</f>
        <v>N</v>
      </c>
      <c r="AA12" s="197" t="str">
        <f>'U11G 91'!B$29</f>
        <v>Stanwix Primary</v>
      </c>
      <c r="AC12" s="204">
        <f>'U11M 291'!A31</f>
        <v>223</v>
      </c>
      <c r="AD12" s="205" t="str">
        <f>'U11M 291'!B31</f>
        <v>Elliot Mee (V)</v>
      </c>
      <c r="AE12" s="206">
        <f>'U11M 291'!C31</f>
        <v>0</v>
      </c>
      <c r="AF12" s="206">
        <f>'U11M 291'!D31</f>
        <v>0</v>
      </c>
      <c r="AG12" s="207">
        <f t="shared" si="4"/>
        <v>0</v>
      </c>
      <c r="AH12" s="205" t="str">
        <f>'U11M 291'!E31</f>
        <v>B</v>
      </c>
      <c r="AI12" s="209" t="str">
        <f t="shared" si="5"/>
        <v/>
      </c>
      <c r="AJ12" s="209" t="str">
        <f>'U11M 291'!A$29</f>
        <v>N</v>
      </c>
      <c r="AK12" s="209" t="str">
        <f>'U11M 291'!B$29</f>
        <v>Newcastle RGS</v>
      </c>
    </row>
    <row r="13" spans="1:37" ht="20.100000000000001" customHeight="1" x14ac:dyDescent="0.3">
      <c r="A13" s="226">
        <v>275</v>
      </c>
      <c r="B13" s="225" t="s">
        <v>225</v>
      </c>
      <c r="C13" s="228">
        <v>14.867000000000001</v>
      </c>
      <c r="D13" s="230">
        <v>15.45</v>
      </c>
      <c r="E13" s="229">
        <v>30.317</v>
      </c>
      <c r="F13" s="225" t="s">
        <v>638</v>
      </c>
      <c r="G13" s="177" t="s">
        <v>640</v>
      </c>
      <c r="K13" s="216">
        <f>'U11B 191'!A32</f>
        <v>124</v>
      </c>
      <c r="L13" s="217" t="str">
        <f>'U11B 191'!B32</f>
        <v>Finn Black</v>
      </c>
      <c r="M13" s="218">
        <f>'U11B 191'!C32</f>
        <v>12.8</v>
      </c>
      <c r="N13" s="218">
        <f>'U11B 191'!D32</f>
        <v>14.05</v>
      </c>
      <c r="O13" s="218">
        <f t="shared" si="0"/>
        <v>26.85</v>
      </c>
      <c r="P13" s="220">
        <f t="shared" si="1"/>
        <v>18</v>
      </c>
      <c r="Q13" s="220" t="str">
        <f>'U11B 191'!A$29</f>
        <v>N</v>
      </c>
      <c r="R13" s="220" t="str">
        <f>'U11B 191'!B$29</f>
        <v>Stanwix</v>
      </c>
      <c r="T13" s="192">
        <f>'U11G 91'!A32</f>
        <v>24</v>
      </c>
      <c r="U13" s="193" t="str">
        <f>'U11G 91'!B32</f>
        <v>Poppy Jones</v>
      </c>
      <c r="V13" s="194">
        <f>'U11G 91'!C32</f>
        <v>0</v>
      </c>
      <c r="W13" s="194">
        <f>'U11G 91'!D32</f>
        <v>0</v>
      </c>
      <c r="X13" s="195">
        <f t="shared" si="2"/>
        <v>0</v>
      </c>
      <c r="Y13" s="197" t="str">
        <f t="shared" si="3"/>
        <v/>
      </c>
      <c r="Z13" s="197" t="str">
        <f>'U11G 91'!A$29</f>
        <v>N</v>
      </c>
      <c r="AA13" s="197" t="str">
        <f>'U11G 91'!B$29</f>
        <v>Stanwix Primary</v>
      </c>
      <c r="AC13" s="204">
        <f>'U11M 291'!A32</f>
        <v>224</v>
      </c>
      <c r="AD13" s="205" t="str">
        <f>'U11M 291'!B32</f>
        <v>Rufus Edwards</v>
      </c>
      <c r="AE13" s="206">
        <f>'U11M 291'!C32</f>
        <v>13.53</v>
      </c>
      <c r="AF13" s="206">
        <f>'U11M 291'!D32</f>
        <v>14.7</v>
      </c>
      <c r="AG13" s="207">
        <f t="shared" si="4"/>
        <v>28.229999999999997</v>
      </c>
      <c r="AH13" s="205" t="str">
        <f>'U11M 291'!E32</f>
        <v>B</v>
      </c>
      <c r="AI13" s="209">
        <f t="shared" si="5"/>
        <v>21</v>
      </c>
      <c r="AJ13" s="209" t="str">
        <f>'U11M 291'!A$29</f>
        <v>N</v>
      </c>
      <c r="AK13" s="209" t="str">
        <f>'U11M 291'!B$29</f>
        <v>Newcastle RGS</v>
      </c>
    </row>
    <row r="14" spans="1:37" ht="20.100000000000001" customHeight="1" x14ac:dyDescent="0.3">
      <c r="A14" s="227"/>
      <c r="B14" s="227"/>
      <c r="C14" s="227"/>
      <c r="D14" s="227"/>
      <c r="E14" s="227"/>
      <c r="F14" s="227"/>
      <c r="G14" s="227"/>
      <c r="K14" s="249">
        <f>'U11B 191'!A33</f>
        <v>125</v>
      </c>
      <c r="L14" s="250" t="str">
        <f>'U11B 191'!B33</f>
        <v xml:space="preserve">Michael Sweeney </v>
      </c>
      <c r="M14" s="248">
        <f>'U11B 191'!C33</f>
        <v>15.15</v>
      </c>
      <c r="N14" s="248">
        <f>'U11B 191'!D33</f>
        <v>15.2</v>
      </c>
      <c r="O14" s="248">
        <f t="shared" si="0"/>
        <v>30.35</v>
      </c>
      <c r="P14" s="220">
        <f t="shared" si="1"/>
        <v>1</v>
      </c>
      <c r="Q14" s="220" t="str">
        <f>'U11B 191'!A$29</f>
        <v>N</v>
      </c>
      <c r="R14" s="220" t="str">
        <f>'U11B 191'!B$29</f>
        <v>Stanwix</v>
      </c>
      <c r="T14" s="192">
        <f>'U11G 91'!A33</f>
        <v>25</v>
      </c>
      <c r="U14" s="193" t="str">
        <f>'U11G 91'!B33</f>
        <v>Erin Charnock</v>
      </c>
      <c r="V14" s="194">
        <f>'U11G 91'!C33</f>
        <v>13.266999999999999</v>
      </c>
      <c r="W14" s="194">
        <f>'U11G 91'!D33</f>
        <v>14.75</v>
      </c>
      <c r="X14" s="195">
        <f t="shared" si="2"/>
        <v>28.016999999999999</v>
      </c>
      <c r="Y14" s="197">
        <f t="shared" si="3"/>
        <v>18</v>
      </c>
      <c r="Z14" s="197" t="str">
        <f>'U11G 91'!A$29</f>
        <v>N</v>
      </c>
      <c r="AA14" s="197" t="str">
        <f>'U11G 91'!B$29</f>
        <v>Stanwix Primary</v>
      </c>
      <c r="AC14" s="204">
        <f>'U11M 291'!A33</f>
        <v>225</v>
      </c>
      <c r="AD14" s="205" t="str">
        <f>'U11M 291'!B33</f>
        <v>Khaleel Ishaq (F)</v>
      </c>
      <c r="AE14" s="206">
        <f>'U11M 291'!C33</f>
        <v>13.067</v>
      </c>
      <c r="AF14" s="206">
        <f>'U11M 291'!D33</f>
        <v>14.6</v>
      </c>
      <c r="AG14" s="207">
        <f t="shared" si="4"/>
        <v>27.667000000000002</v>
      </c>
      <c r="AH14" s="205" t="str">
        <f>'U11M 291'!E33</f>
        <v>G</v>
      </c>
      <c r="AI14" s="209">
        <f t="shared" si="5"/>
        <v>30</v>
      </c>
      <c r="AJ14" s="209" t="str">
        <f>'U11M 291'!A$29</f>
        <v>N</v>
      </c>
      <c r="AK14" s="209" t="str">
        <f>'U11M 291'!B$29</f>
        <v>Newcastle RGS</v>
      </c>
    </row>
    <row r="15" spans="1:37" ht="20.100000000000001" customHeight="1" x14ac:dyDescent="0.3">
      <c r="A15" s="266"/>
      <c r="B15" s="266"/>
      <c r="C15" s="266"/>
      <c r="D15" s="266"/>
      <c r="E15" s="266"/>
      <c r="F15" s="266"/>
      <c r="G15" s="266"/>
      <c r="K15" s="216">
        <f>'U11B 191'!A34</f>
        <v>126</v>
      </c>
      <c r="L15" s="217" t="str">
        <f>'U11B 191'!B34</f>
        <v>Luke Kent</v>
      </c>
      <c r="M15" s="218">
        <f>'U11B 191'!C34</f>
        <v>12.9</v>
      </c>
      <c r="N15" s="218">
        <f>'U11B 191'!D34</f>
        <v>14.5</v>
      </c>
      <c r="O15" s="218">
        <f t="shared" si="0"/>
        <v>27.4</v>
      </c>
      <c r="P15" s="220">
        <f t="shared" si="1"/>
        <v>13</v>
      </c>
      <c r="Q15" s="220" t="str">
        <f>'U11B 191'!A$29</f>
        <v>N</v>
      </c>
      <c r="R15" s="220" t="str">
        <f>'U11B 191'!B$29</f>
        <v>Stanwix</v>
      </c>
      <c r="T15" s="192">
        <f>'U11G 91'!A34</f>
        <v>26</v>
      </c>
      <c r="U15" s="193" t="str">
        <f>'U11G 91'!B34</f>
        <v>Annie Pape</v>
      </c>
      <c r="V15" s="194">
        <f>'U11G 91'!C34</f>
        <v>14.034000000000001</v>
      </c>
      <c r="W15" s="194">
        <f>'U11G 91'!D34</f>
        <v>14.6</v>
      </c>
      <c r="X15" s="195">
        <f t="shared" si="2"/>
        <v>28.634</v>
      </c>
      <c r="Y15" s="197">
        <f t="shared" si="3"/>
        <v>11</v>
      </c>
      <c r="Z15" s="197" t="str">
        <f>'U11G 91'!A$29</f>
        <v>N</v>
      </c>
      <c r="AA15" s="197" t="str">
        <f>'U11G 91'!B$29</f>
        <v>Stanwix Primary</v>
      </c>
      <c r="AC15" s="239">
        <f>'U11M 291'!A34</f>
        <v>226</v>
      </c>
      <c r="AD15" s="240" t="str">
        <f>'U11M 291'!B34</f>
        <v xml:space="preserve">Emma Blackburn </v>
      </c>
      <c r="AE15" s="231">
        <f>'U11M 291'!C34</f>
        <v>14.667</v>
      </c>
      <c r="AF15" s="231">
        <f>'U11M 291'!D34</f>
        <v>15.7</v>
      </c>
      <c r="AG15" s="232">
        <f t="shared" si="4"/>
        <v>30.366999999999997</v>
      </c>
      <c r="AH15" s="234" t="str">
        <f>'U11M 291'!E34</f>
        <v>G</v>
      </c>
      <c r="AI15" s="209">
        <f t="shared" si="5"/>
        <v>3</v>
      </c>
      <c r="AJ15" s="209" t="str">
        <f>'U11M 291'!A$29</f>
        <v>N</v>
      </c>
      <c r="AK15" s="209" t="str">
        <f>'U11M 291'!B$29</f>
        <v>Newcastle RGS</v>
      </c>
    </row>
    <row r="16" spans="1:37" ht="20.100000000000001" customHeight="1" x14ac:dyDescent="0.3">
      <c r="A16" s="227"/>
      <c r="B16" s="227"/>
      <c r="C16" s="227"/>
      <c r="D16" s="227"/>
      <c r="E16" s="227"/>
      <c r="F16" s="227"/>
      <c r="G16" s="227"/>
      <c r="H16" s="227"/>
      <c r="K16" s="216">
        <f>'U11B 191'!A35</f>
        <v>127</v>
      </c>
      <c r="L16" s="217" t="str">
        <f>'U11B 191'!B35</f>
        <v>Vinny Cowing</v>
      </c>
      <c r="M16" s="218">
        <f>'U11B 191'!C35</f>
        <v>13.35</v>
      </c>
      <c r="N16" s="218">
        <f>'U11B 191'!D35</f>
        <v>14.85</v>
      </c>
      <c r="O16" s="218">
        <f t="shared" si="0"/>
        <v>28.2</v>
      </c>
      <c r="P16" s="220">
        <f t="shared" si="1"/>
        <v>6</v>
      </c>
      <c r="Q16" s="220" t="str">
        <f>'U11B 191'!A$29</f>
        <v>N</v>
      </c>
      <c r="R16" s="220" t="str">
        <f>'U11B 191'!B$29</f>
        <v>Stanwix</v>
      </c>
      <c r="T16" s="192">
        <f>'U11G 91'!A35</f>
        <v>27</v>
      </c>
      <c r="U16" s="193" t="str">
        <f>'U11G 91'!B35</f>
        <v>Amy Bell</v>
      </c>
      <c r="V16" s="194">
        <f>'U11G 91'!C35</f>
        <v>14</v>
      </c>
      <c r="W16" s="194">
        <f>'U11G 91'!D35</f>
        <v>14.8</v>
      </c>
      <c r="X16" s="195">
        <f t="shared" si="2"/>
        <v>28.8</v>
      </c>
      <c r="Y16" s="197">
        <f t="shared" si="3"/>
        <v>10</v>
      </c>
      <c r="Z16" s="197" t="str">
        <f>'U11G 91'!A$29</f>
        <v>N</v>
      </c>
      <c r="AA16" s="197" t="str">
        <f>'U11G 91'!B$29</f>
        <v>Stanwix Primary</v>
      </c>
      <c r="AC16" s="204">
        <f>'U11M 291'!A35</f>
        <v>227</v>
      </c>
      <c r="AD16" s="205" t="str">
        <f>'U11M 291'!B35</f>
        <v>Ellie Miller</v>
      </c>
      <c r="AE16" s="206">
        <f>'U11M 291'!C35</f>
        <v>14.134</v>
      </c>
      <c r="AF16" s="206">
        <f>'U11M 291'!D35</f>
        <v>15.4</v>
      </c>
      <c r="AG16" s="207">
        <f t="shared" si="4"/>
        <v>29.533999999999999</v>
      </c>
      <c r="AH16" s="205" t="str">
        <f>'U11M 291'!E35</f>
        <v>G</v>
      </c>
      <c r="AI16" s="209">
        <f t="shared" si="5"/>
        <v>7</v>
      </c>
      <c r="AJ16" s="209" t="str">
        <f>'U11M 291'!A$29</f>
        <v>N</v>
      </c>
      <c r="AK16" s="209" t="str">
        <f>'U11M 291'!B$29</f>
        <v>Newcastle RGS</v>
      </c>
    </row>
    <row r="17" spans="1:37" ht="20.100000000000001" customHeight="1" x14ac:dyDescent="0.3">
      <c r="H17" s="227"/>
      <c r="K17" s="216" t="str">
        <f>'U11B 191'!A36</f>
        <v>R128</v>
      </c>
      <c r="L17" s="217">
        <f>'U11B 191'!B36</f>
        <v>0</v>
      </c>
      <c r="M17" s="218">
        <f>'U11B 191'!C36</f>
        <v>0</v>
      </c>
      <c r="N17" s="218">
        <f>'U11B 191'!D36</f>
        <v>0</v>
      </c>
      <c r="O17" s="218">
        <f t="shared" si="0"/>
        <v>0</v>
      </c>
      <c r="P17" s="220" t="str">
        <f t="shared" si="1"/>
        <v/>
      </c>
      <c r="Q17" s="220" t="str">
        <f>'U11B 191'!A$29</f>
        <v>N</v>
      </c>
      <c r="R17" s="220" t="str">
        <f>'U11B 191'!B$29</f>
        <v>Stanwix</v>
      </c>
      <c r="T17" s="192" t="str">
        <f>'U11G 91'!A36</f>
        <v>R28</v>
      </c>
      <c r="U17" s="193">
        <f>'U11G 91'!B36</f>
        <v>0</v>
      </c>
      <c r="V17" s="194">
        <f>'U11G 91'!C36</f>
        <v>0</v>
      </c>
      <c r="W17" s="194">
        <f>'U11G 91'!D36</f>
        <v>0</v>
      </c>
      <c r="X17" s="195">
        <f t="shared" si="2"/>
        <v>0</v>
      </c>
      <c r="Y17" s="197" t="str">
        <f t="shared" si="3"/>
        <v/>
      </c>
      <c r="Z17" s="197" t="str">
        <f>'U11G 91'!A$29</f>
        <v>N</v>
      </c>
      <c r="AA17" s="197" t="str">
        <f>'U11G 91'!B$29</f>
        <v>Stanwix Primary</v>
      </c>
      <c r="AC17" s="204" t="str">
        <f>'U11M 291'!A36</f>
        <v>R228</v>
      </c>
      <c r="AD17" s="205">
        <f>'U11M 291'!B36</f>
        <v>0</v>
      </c>
      <c r="AE17" s="206">
        <f>'U11M 291'!C36</f>
        <v>0</v>
      </c>
      <c r="AF17" s="206">
        <f>'U11M 291'!D36</f>
        <v>0</v>
      </c>
      <c r="AG17" s="207">
        <f t="shared" si="4"/>
        <v>0</v>
      </c>
      <c r="AH17" s="205">
        <f>'U11M 291'!E36</f>
        <v>0</v>
      </c>
      <c r="AI17" s="209" t="str">
        <f t="shared" si="5"/>
        <v/>
      </c>
      <c r="AJ17" s="209" t="str">
        <f>'U11M 291'!A$29</f>
        <v>N</v>
      </c>
      <c r="AK17" s="209" t="str">
        <f>'U11M 291'!B$29</f>
        <v>Newcastle RGS</v>
      </c>
    </row>
    <row r="18" spans="1:37" ht="20.100000000000001" customHeight="1" x14ac:dyDescent="0.3">
      <c r="H18" s="227"/>
      <c r="K18" s="216"/>
      <c r="L18" s="217"/>
      <c r="M18" s="218"/>
      <c r="N18" s="218"/>
      <c r="O18" s="218"/>
      <c r="P18" s="220" t="str">
        <f t="shared" si="1"/>
        <v/>
      </c>
      <c r="Q18" s="220"/>
      <c r="R18" s="220"/>
      <c r="T18" s="192"/>
      <c r="U18" s="198"/>
      <c r="V18" s="195"/>
      <c r="W18" s="195"/>
      <c r="X18" s="195"/>
      <c r="Y18" s="197" t="str">
        <f t="shared" si="3"/>
        <v/>
      </c>
      <c r="Z18" s="197"/>
      <c r="AA18" s="197"/>
      <c r="AC18" s="204"/>
      <c r="AD18" s="210"/>
      <c r="AE18" s="207"/>
      <c r="AF18" s="207"/>
      <c r="AG18" s="207"/>
      <c r="AH18" s="207"/>
      <c r="AI18" s="209" t="str">
        <f t="shared" si="5"/>
        <v/>
      </c>
      <c r="AJ18" s="209"/>
      <c r="AK18" s="209"/>
    </row>
    <row r="19" spans="1:37" ht="20.100000000000001" customHeight="1" x14ac:dyDescent="0.3">
      <c r="A19" s="227"/>
      <c r="B19" s="227"/>
      <c r="C19" s="227"/>
      <c r="D19" s="227"/>
      <c r="E19" s="227"/>
      <c r="F19" s="227"/>
      <c r="G19" s="227"/>
      <c r="K19" s="216">
        <f>'U11B 191'!A41</f>
        <v>143</v>
      </c>
      <c r="L19" s="217">
        <f>'U11B 191'!B41</f>
        <v>0</v>
      </c>
      <c r="M19" s="218">
        <f>'U11B 191'!C41</f>
        <v>0</v>
      </c>
      <c r="N19" s="218">
        <f>'U11B 191'!D41</f>
        <v>0</v>
      </c>
      <c r="O19" s="218">
        <f t="shared" si="0"/>
        <v>0</v>
      </c>
      <c r="P19" s="220" t="str">
        <f t="shared" si="1"/>
        <v/>
      </c>
      <c r="Q19" s="220" t="str">
        <f>'U11B 191'!A$40</f>
        <v>Sc</v>
      </c>
      <c r="R19" s="220">
        <f>'U11B 191'!B$40</f>
        <v>0</v>
      </c>
      <c r="T19" s="192">
        <f>'U11G 91'!A41</f>
        <v>43</v>
      </c>
      <c r="U19" s="193">
        <f>'U11G 91'!B41</f>
        <v>0</v>
      </c>
      <c r="V19" s="194">
        <f>'U11G 91'!C41</f>
        <v>0</v>
      </c>
      <c r="W19" s="194">
        <f>'U11G 91'!D41</f>
        <v>0</v>
      </c>
      <c r="X19" s="195">
        <f t="shared" si="2"/>
        <v>0</v>
      </c>
      <c r="Y19" s="197" t="str">
        <f t="shared" si="3"/>
        <v/>
      </c>
      <c r="Z19" s="197" t="str">
        <f>'U11G 91'!A$40</f>
        <v>Sc</v>
      </c>
      <c r="AA19" s="197">
        <f>'U11G 91'!B$40</f>
        <v>0</v>
      </c>
      <c r="AC19" s="204">
        <f>'U11M 291'!A41</f>
        <v>243</v>
      </c>
      <c r="AD19" s="205">
        <f>'U11M 291'!B41</f>
        <v>0</v>
      </c>
      <c r="AE19" s="206">
        <f>'U11M 291'!C41</f>
        <v>0</v>
      </c>
      <c r="AF19" s="206">
        <f>'U11M 291'!D41</f>
        <v>0</v>
      </c>
      <c r="AG19" s="207">
        <f t="shared" si="4"/>
        <v>0</v>
      </c>
      <c r="AH19" s="205">
        <f>'U11M 291'!E41</f>
        <v>0</v>
      </c>
      <c r="AI19" s="209" t="str">
        <f t="shared" si="5"/>
        <v/>
      </c>
      <c r="AJ19" s="209" t="str">
        <f>'U11M 291'!A$40</f>
        <v>Sc</v>
      </c>
      <c r="AK19" s="209">
        <f>'U11M 291'!B$40</f>
        <v>0</v>
      </c>
    </row>
    <row r="20" spans="1:37" ht="20.100000000000001" customHeight="1" x14ac:dyDescent="0.3">
      <c r="K20" s="216">
        <f>'U11B 191'!A42</f>
        <v>144</v>
      </c>
      <c r="L20" s="217">
        <f>'U11B 191'!B42</f>
        <v>0</v>
      </c>
      <c r="M20" s="218">
        <f>'U11B 191'!C42</f>
        <v>0</v>
      </c>
      <c r="N20" s="218">
        <f>'U11B 191'!D42</f>
        <v>0</v>
      </c>
      <c r="O20" s="218">
        <f t="shared" si="0"/>
        <v>0</v>
      </c>
      <c r="P20" s="220" t="str">
        <f t="shared" si="1"/>
        <v/>
      </c>
      <c r="Q20" s="220" t="str">
        <f>'U11B 191'!A$40</f>
        <v>Sc</v>
      </c>
      <c r="R20" s="220">
        <f>'U11B 191'!B$40</f>
        <v>0</v>
      </c>
      <c r="T20" s="192">
        <f>'U11G 91'!A42</f>
        <v>44</v>
      </c>
      <c r="U20" s="193">
        <f>'U11G 91'!B42</f>
        <v>0</v>
      </c>
      <c r="V20" s="194">
        <f>'U11G 91'!C42</f>
        <v>0</v>
      </c>
      <c r="W20" s="194">
        <f>'U11G 91'!D42</f>
        <v>0</v>
      </c>
      <c r="X20" s="195">
        <f t="shared" si="2"/>
        <v>0</v>
      </c>
      <c r="Y20" s="197" t="str">
        <f t="shared" si="3"/>
        <v/>
      </c>
      <c r="Z20" s="197" t="str">
        <f>'U11G 91'!A$40</f>
        <v>Sc</v>
      </c>
      <c r="AA20" s="197">
        <f>'U11G 91'!B$40</f>
        <v>0</v>
      </c>
      <c r="AC20" s="204">
        <f>'U11M 291'!A42</f>
        <v>244</v>
      </c>
      <c r="AD20" s="205">
        <f>'U11M 291'!B42</f>
        <v>0</v>
      </c>
      <c r="AE20" s="206">
        <f>'U11M 291'!C42</f>
        <v>0</v>
      </c>
      <c r="AF20" s="206">
        <f>'U11M 291'!D42</f>
        <v>0</v>
      </c>
      <c r="AG20" s="207">
        <f t="shared" si="4"/>
        <v>0</v>
      </c>
      <c r="AH20" s="205">
        <f>'U11M 291'!E42</f>
        <v>0</v>
      </c>
      <c r="AI20" s="209" t="str">
        <f t="shared" si="5"/>
        <v/>
      </c>
      <c r="AJ20" s="209" t="str">
        <f>'U11M 291'!A$40</f>
        <v>Sc</v>
      </c>
      <c r="AK20" s="209">
        <f>'U11M 291'!B$40</f>
        <v>0</v>
      </c>
    </row>
    <row r="21" spans="1:37" ht="20.100000000000001" customHeight="1" x14ac:dyDescent="0.3">
      <c r="K21" s="216">
        <f>'U11B 191'!A43</f>
        <v>145</v>
      </c>
      <c r="L21" s="217">
        <f>'U11B 191'!B43</f>
        <v>0</v>
      </c>
      <c r="M21" s="218">
        <f>'U11B 191'!C43</f>
        <v>0</v>
      </c>
      <c r="N21" s="218">
        <f>'U11B 191'!D43</f>
        <v>0</v>
      </c>
      <c r="O21" s="218">
        <f t="shared" si="0"/>
        <v>0</v>
      </c>
      <c r="P21" s="220" t="str">
        <f t="shared" si="1"/>
        <v/>
      </c>
      <c r="Q21" s="220" t="str">
        <f>'U11B 191'!A$40</f>
        <v>Sc</v>
      </c>
      <c r="R21" s="220">
        <f>'U11B 191'!B$40</f>
        <v>0</v>
      </c>
      <c r="T21" s="192">
        <f>'U11G 91'!A43</f>
        <v>45</v>
      </c>
      <c r="U21" s="193">
        <f>'U11G 91'!B43</f>
        <v>0</v>
      </c>
      <c r="V21" s="194">
        <f>'U11G 91'!C43</f>
        <v>0</v>
      </c>
      <c r="W21" s="194">
        <f>'U11G 91'!D43</f>
        <v>0</v>
      </c>
      <c r="X21" s="195">
        <f t="shared" si="2"/>
        <v>0</v>
      </c>
      <c r="Y21" s="197" t="str">
        <f t="shared" si="3"/>
        <v/>
      </c>
      <c r="Z21" s="197" t="str">
        <f>'U11G 91'!A$40</f>
        <v>Sc</v>
      </c>
      <c r="AA21" s="197">
        <f>'U11G 91'!B$40</f>
        <v>0</v>
      </c>
      <c r="AC21" s="204">
        <f>'U11M 291'!A43</f>
        <v>245</v>
      </c>
      <c r="AD21" s="205">
        <f>'U11M 291'!B43</f>
        <v>0</v>
      </c>
      <c r="AE21" s="206">
        <f>'U11M 291'!C43</f>
        <v>0</v>
      </c>
      <c r="AF21" s="206">
        <f>'U11M 291'!D43</f>
        <v>0</v>
      </c>
      <c r="AG21" s="207">
        <f t="shared" si="4"/>
        <v>0</v>
      </c>
      <c r="AH21" s="205">
        <f>'U11M 291'!E43</f>
        <v>0</v>
      </c>
      <c r="AI21" s="209" t="str">
        <f t="shared" si="5"/>
        <v/>
      </c>
      <c r="AJ21" s="209" t="str">
        <f>'U11M 291'!A$40</f>
        <v>Sc</v>
      </c>
      <c r="AK21" s="209">
        <f>'U11M 291'!B$40</f>
        <v>0</v>
      </c>
    </row>
    <row r="22" spans="1:37" ht="20.100000000000001" customHeight="1" x14ac:dyDescent="0.3">
      <c r="K22" s="216">
        <f>'U11B 191'!A44</f>
        <v>146</v>
      </c>
      <c r="L22" s="217">
        <f>'U11B 191'!B44</f>
        <v>0</v>
      </c>
      <c r="M22" s="218">
        <f>'U11B 191'!C44</f>
        <v>0</v>
      </c>
      <c r="N22" s="218">
        <f>'U11B 191'!D44</f>
        <v>0</v>
      </c>
      <c r="O22" s="218">
        <f t="shared" si="0"/>
        <v>0</v>
      </c>
      <c r="P22" s="220" t="str">
        <f t="shared" si="1"/>
        <v/>
      </c>
      <c r="Q22" s="220" t="str">
        <f>'U11B 191'!A$40</f>
        <v>Sc</v>
      </c>
      <c r="R22" s="220">
        <f>'U11B 191'!B$40</f>
        <v>0</v>
      </c>
      <c r="T22" s="192">
        <f>'U11G 91'!A44</f>
        <v>46</v>
      </c>
      <c r="U22" s="193">
        <f>'U11G 91'!B44</f>
        <v>0</v>
      </c>
      <c r="V22" s="194">
        <f>'U11G 91'!C44</f>
        <v>0</v>
      </c>
      <c r="W22" s="194">
        <f>'U11G 91'!D44</f>
        <v>0</v>
      </c>
      <c r="X22" s="195">
        <f t="shared" si="2"/>
        <v>0</v>
      </c>
      <c r="Y22" s="197" t="str">
        <f t="shared" si="3"/>
        <v/>
      </c>
      <c r="Z22" s="197" t="str">
        <f>'U11G 91'!A$40</f>
        <v>Sc</v>
      </c>
      <c r="AA22" s="197">
        <f>'U11G 91'!B$40</f>
        <v>0</v>
      </c>
      <c r="AC22" s="204">
        <f>'U11M 291'!A44</f>
        <v>246</v>
      </c>
      <c r="AD22" s="205">
        <f>'U11M 291'!B44</f>
        <v>0</v>
      </c>
      <c r="AE22" s="206">
        <f>'U11M 291'!C44</f>
        <v>0</v>
      </c>
      <c r="AF22" s="206">
        <f>'U11M 291'!D44</f>
        <v>0</v>
      </c>
      <c r="AG22" s="207">
        <f t="shared" si="4"/>
        <v>0</v>
      </c>
      <c r="AH22" s="205">
        <f>'U11M 291'!E44</f>
        <v>0</v>
      </c>
      <c r="AI22" s="209" t="str">
        <f t="shared" si="5"/>
        <v/>
      </c>
      <c r="AJ22" s="209" t="str">
        <f>'U11M 291'!A$40</f>
        <v>Sc</v>
      </c>
      <c r="AK22" s="209">
        <f>'U11M 291'!B$40</f>
        <v>0</v>
      </c>
    </row>
    <row r="23" spans="1:37" ht="20.100000000000001" customHeight="1" x14ac:dyDescent="0.3">
      <c r="K23" s="216">
        <f>'U11B 191'!A45</f>
        <v>147</v>
      </c>
      <c r="L23" s="217">
        <f>'U11B 191'!B45</f>
        <v>0</v>
      </c>
      <c r="M23" s="218">
        <f>'U11B 191'!C45</f>
        <v>0</v>
      </c>
      <c r="N23" s="218">
        <f>'U11B 191'!D45</f>
        <v>0</v>
      </c>
      <c r="O23" s="218">
        <f t="shared" si="0"/>
        <v>0</v>
      </c>
      <c r="P23" s="220" t="str">
        <f t="shared" si="1"/>
        <v/>
      </c>
      <c r="Q23" s="220" t="str">
        <f>'U11B 191'!A$40</f>
        <v>Sc</v>
      </c>
      <c r="R23" s="220">
        <f>'U11B 191'!B$40</f>
        <v>0</v>
      </c>
      <c r="T23" s="192">
        <f>'U11G 91'!A45</f>
        <v>47</v>
      </c>
      <c r="U23" s="193">
        <f>'U11G 91'!B45</f>
        <v>0</v>
      </c>
      <c r="V23" s="194">
        <f>'U11G 91'!C45</f>
        <v>0</v>
      </c>
      <c r="W23" s="194">
        <f>'U11G 91'!D45</f>
        <v>0</v>
      </c>
      <c r="X23" s="195">
        <f t="shared" si="2"/>
        <v>0</v>
      </c>
      <c r="Y23" s="197" t="str">
        <f t="shared" si="3"/>
        <v/>
      </c>
      <c r="Z23" s="197" t="str">
        <f>'U11G 91'!A$40</f>
        <v>Sc</v>
      </c>
      <c r="AA23" s="197">
        <f>'U11G 91'!B$40</f>
        <v>0</v>
      </c>
      <c r="AC23" s="204">
        <f>'U11M 291'!A45</f>
        <v>247</v>
      </c>
      <c r="AD23" s="205">
        <f>'U11M 291'!B45</f>
        <v>0</v>
      </c>
      <c r="AE23" s="206">
        <f>'U11M 291'!C45</f>
        <v>0</v>
      </c>
      <c r="AF23" s="206">
        <f>'U11M 291'!D45</f>
        <v>0</v>
      </c>
      <c r="AG23" s="207">
        <f t="shared" si="4"/>
        <v>0</v>
      </c>
      <c r="AH23" s="205">
        <f>'U11M 291'!E45</f>
        <v>0</v>
      </c>
      <c r="AI23" s="209" t="str">
        <f t="shared" si="5"/>
        <v/>
      </c>
      <c r="AJ23" s="209" t="str">
        <f>'U11M 291'!A$40</f>
        <v>Sc</v>
      </c>
      <c r="AK23" s="209">
        <f>'U11M 291'!B$40</f>
        <v>0</v>
      </c>
    </row>
    <row r="24" spans="1:37" ht="20.100000000000001" customHeight="1" x14ac:dyDescent="0.3">
      <c r="K24" s="216">
        <f>'U11B 191'!A46</f>
        <v>148</v>
      </c>
      <c r="L24" s="217">
        <f>'U11B 191'!B46</f>
        <v>0</v>
      </c>
      <c r="M24" s="218">
        <f>'U11B 191'!C46</f>
        <v>0</v>
      </c>
      <c r="N24" s="218">
        <f>'U11B 191'!D46</f>
        <v>0</v>
      </c>
      <c r="O24" s="218">
        <f t="shared" si="0"/>
        <v>0</v>
      </c>
      <c r="P24" s="220" t="str">
        <f t="shared" si="1"/>
        <v/>
      </c>
      <c r="Q24" s="220" t="str">
        <f>'U11B 191'!A$40</f>
        <v>Sc</v>
      </c>
      <c r="R24" s="220">
        <f>'U11B 191'!B$40</f>
        <v>0</v>
      </c>
      <c r="T24" s="192">
        <f>'U11G 91'!A46</f>
        <v>48</v>
      </c>
      <c r="U24" s="193">
        <f>'U11G 91'!B46</f>
        <v>0</v>
      </c>
      <c r="V24" s="194">
        <f>'U11G 91'!C46</f>
        <v>0</v>
      </c>
      <c r="W24" s="194">
        <f>'U11G 91'!D46</f>
        <v>0</v>
      </c>
      <c r="X24" s="195">
        <f t="shared" si="2"/>
        <v>0</v>
      </c>
      <c r="Y24" s="197" t="str">
        <f t="shared" si="3"/>
        <v/>
      </c>
      <c r="Z24" s="197" t="str">
        <f>'U11G 91'!A$40</f>
        <v>Sc</v>
      </c>
      <c r="AA24" s="197">
        <f>'U11G 91'!B$40</f>
        <v>0</v>
      </c>
      <c r="AC24" s="204">
        <f>'U11M 291'!A46</f>
        <v>248</v>
      </c>
      <c r="AD24" s="205">
        <f>'U11M 291'!B46</f>
        <v>0</v>
      </c>
      <c r="AE24" s="206">
        <f>'U11M 291'!C46</f>
        <v>0</v>
      </c>
      <c r="AF24" s="206">
        <f>'U11M 291'!D46</f>
        <v>0</v>
      </c>
      <c r="AG24" s="207">
        <f t="shared" si="4"/>
        <v>0</v>
      </c>
      <c r="AH24" s="205">
        <f>'U11M 291'!E46</f>
        <v>0</v>
      </c>
      <c r="AI24" s="209" t="str">
        <f t="shared" si="5"/>
        <v/>
      </c>
      <c r="AJ24" s="209" t="str">
        <f>'U11M 291'!A$40</f>
        <v>Sc</v>
      </c>
      <c r="AK24" s="209">
        <f>'U11M 291'!B$40</f>
        <v>0</v>
      </c>
    </row>
    <row r="25" spans="1:37" ht="20.100000000000001" customHeight="1" x14ac:dyDescent="0.3">
      <c r="A25" s="227"/>
      <c r="B25" s="227"/>
      <c r="C25" s="227"/>
      <c r="D25" s="227"/>
      <c r="E25" s="227"/>
      <c r="F25" s="227"/>
      <c r="G25" s="227"/>
      <c r="K25" s="216" t="str">
        <f>'U11B 191'!A47</f>
        <v>R149</v>
      </c>
      <c r="L25" s="217">
        <f>'U11B 191'!B47</f>
        <v>0</v>
      </c>
      <c r="M25" s="218">
        <f>'U11B 191'!C47</f>
        <v>0</v>
      </c>
      <c r="N25" s="218">
        <f>'U11B 191'!D47</f>
        <v>0</v>
      </c>
      <c r="O25" s="218">
        <f t="shared" si="0"/>
        <v>0</v>
      </c>
      <c r="P25" s="220" t="str">
        <f t="shared" si="1"/>
        <v/>
      </c>
      <c r="Q25" s="220" t="str">
        <f>'U11B 191'!A$40</f>
        <v>Sc</v>
      </c>
      <c r="R25" s="220">
        <f>'U11B 191'!B$40</f>
        <v>0</v>
      </c>
      <c r="T25" s="192" t="str">
        <f>'U11G 91'!A47</f>
        <v>R49</v>
      </c>
      <c r="U25" s="193">
        <f>'U11G 91'!B47</f>
        <v>0</v>
      </c>
      <c r="V25" s="194">
        <f>'U11G 91'!C47</f>
        <v>0</v>
      </c>
      <c r="W25" s="194">
        <f>'U11G 91'!D47</f>
        <v>0</v>
      </c>
      <c r="X25" s="195">
        <f t="shared" si="2"/>
        <v>0</v>
      </c>
      <c r="Y25" s="197" t="str">
        <f t="shared" si="3"/>
        <v/>
      </c>
      <c r="Z25" s="197" t="str">
        <f>'U11G 91'!A$40</f>
        <v>Sc</v>
      </c>
      <c r="AA25" s="197">
        <f>'U11G 91'!B$40</f>
        <v>0</v>
      </c>
      <c r="AC25" s="204" t="str">
        <f>'U11M 291'!A47</f>
        <v>R249</v>
      </c>
      <c r="AD25" s="205">
        <f>'U11M 291'!B47</f>
        <v>0</v>
      </c>
      <c r="AE25" s="206">
        <f>'U11M 291'!C47</f>
        <v>0</v>
      </c>
      <c r="AF25" s="206">
        <f>'U11M 291'!D47</f>
        <v>0</v>
      </c>
      <c r="AG25" s="207">
        <f t="shared" si="4"/>
        <v>0</v>
      </c>
      <c r="AH25" s="205">
        <f>'U11M 291'!E47</f>
        <v>0</v>
      </c>
      <c r="AI25" s="209" t="str">
        <f t="shared" si="5"/>
        <v/>
      </c>
      <c r="AJ25" s="209" t="str">
        <f>'U11M 291'!A$40</f>
        <v>Sc</v>
      </c>
      <c r="AK25" s="209">
        <f>'U11M 291'!B$40</f>
        <v>0</v>
      </c>
    </row>
    <row r="26" spans="1:37" ht="20.100000000000001" customHeight="1" x14ac:dyDescent="0.3">
      <c r="A26" s="227"/>
      <c r="B26" s="227"/>
      <c r="C26" s="227"/>
      <c r="D26" s="227"/>
      <c r="E26" s="227"/>
      <c r="F26" s="227"/>
      <c r="G26" s="227"/>
      <c r="K26" s="216"/>
      <c r="L26" s="217"/>
      <c r="M26" s="218"/>
      <c r="N26" s="218"/>
      <c r="O26" s="218"/>
      <c r="P26" s="220" t="str">
        <f t="shared" si="1"/>
        <v/>
      </c>
      <c r="Q26" s="220"/>
      <c r="R26" s="220"/>
      <c r="T26" s="192"/>
      <c r="U26" s="198"/>
      <c r="V26" s="195"/>
      <c r="W26" s="195"/>
      <c r="X26" s="195"/>
      <c r="Y26" s="197" t="str">
        <f t="shared" si="3"/>
        <v/>
      </c>
      <c r="Z26" s="197"/>
      <c r="AA26" s="197"/>
      <c r="AC26" s="204"/>
      <c r="AD26" s="210"/>
      <c r="AE26" s="207"/>
      <c r="AF26" s="207"/>
      <c r="AG26" s="207"/>
      <c r="AH26" s="207"/>
      <c r="AI26" s="209" t="str">
        <f t="shared" si="5"/>
        <v/>
      </c>
      <c r="AJ26" s="209"/>
      <c r="AK26" s="209"/>
    </row>
    <row r="27" spans="1:37" ht="20.100000000000001" customHeight="1" x14ac:dyDescent="0.3">
      <c r="K27" s="216">
        <f>'U11B 191'!A52</f>
        <v>164</v>
      </c>
      <c r="L27" s="217" t="str">
        <f>'U11B 191'!B52</f>
        <v>Will Mortimore</v>
      </c>
      <c r="M27" s="218">
        <f>'U11B 191'!C52</f>
        <v>12.45</v>
      </c>
      <c r="N27" s="218">
        <f>'U11B 191'!D52</f>
        <v>14.7</v>
      </c>
      <c r="O27" s="218">
        <f t="shared" si="0"/>
        <v>27.15</v>
      </c>
      <c r="P27" s="220">
        <f t="shared" si="1"/>
        <v>15</v>
      </c>
      <c r="Q27" s="220" t="str">
        <f>'U11B 191'!A$51</f>
        <v>SW</v>
      </c>
      <c r="R27" s="220" t="str">
        <f>'U11B 191'!B$51</f>
        <v>Port Regis</v>
      </c>
      <c r="T27" s="192">
        <f>'U11G 91'!A52</f>
        <v>64</v>
      </c>
      <c r="U27" s="193" t="str">
        <f>'U11G 91'!B52</f>
        <v>Pippa Esmond-Cole</v>
      </c>
      <c r="V27" s="194">
        <f>'U11G 91'!C52</f>
        <v>12.8</v>
      </c>
      <c r="W27" s="194">
        <f>'U11G 91'!D52</f>
        <v>14</v>
      </c>
      <c r="X27" s="195">
        <f t="shared" si="2"/>
        <v>26.8</v>
      </c>
      <c r="Y27" s="197">
        <f t="shared" si="3"/>
        <v>31</v>
      </c>
      <c r="Z27" s="197" t="str">
        <f>'U11G 91'!A$51</f>
        <v>SW</v>
      </c>
      <c r="AA27" s="197" t="str">
        <f>'U11G 91'!B$51</f>
        <v>West Buckland</v>
      </c>
      <c r="AC27" s="204">
        <f>'U11M 291'!A52</f>
        <v>264</v>
      </c>
      <c r="AD27" s="205" t="str">
        <f>'U11M 291'!B52</f>
        <v>George Low</v>
      </c>
      <c r="AE27" s="206">
        <f>'U11M 291'!C52</f>
        <v>12.334</v>
      </c>
      <c r="AF27" s="206">
        <f>'U11M 291'!D52</f>
        <v>14.55</v>
      </c>
      <c r="AG27" s="207">
        <f t="shared" si="4"/>
        <v>26.884</v>
      </c>
      <c r="AH27" s="205" t="str">
        <f>'U11M 291'!E52</f>
        <v>B</v>
      </c>
      <c r="AI27" s="209">
        <f t="shared" si="5"/>
        <v>40</v>
      </c>
      <c r="AJ27" s="209" t="str">
        <f>'U11M 291'!A$51</f>
        <v>SW</v>
      </c>
      <c r="AK27" s="209" t="str">
        <f>'U11M 291'!B$51</f>
        <v>West Buckland</v>
      </c>
    </row>
    <row r="28" spans="1:37" ht="20.100000000000001" customHeight="1" x14ac:dyDescent="0.3">
      <c r="K28" s="216">
        <f>'U11B 191'!A53</f>
        <v>165</v>
      </c>
      <c r="L28" s="217" t="str">
        <f>'U11B 191'!B53</f>
        <v>William Hawkins</v>
      </c>
      <c r="M28" s="218">
        <f>'U11B 191'!C53</f>
        <v>12.3</v>
      </c>
      <c r="N28" s="218">
        <f>'U11B 191'!D53</f>
        <v>14.6</v>
      </c>
      <c r="O28" s="218">
        <f t="shared" si="0"/>
        <v>26.9</v>
      </c>
      <c r="P28" s="220">
        <f t="shared" si="1"/>
        <v>17</v>
      </c>
      <c r="Q28" s="220" t="str">
        <f>'U11B 191'!A$51</f>
        <v>SW</v>
      </c>
      <c r="R28" s="220" t="str">
        <f>'U11B 191'!B$51</f>
        <v>Port Regis</v>
      </c>
      <c r="T28" s="192">
        <f>'U11G 91'!A53</f>
        <v>65</v>
      </c>
      <c r="U28" s="193" t="str">
        <f>'U11G 91'!B53</f>
        <v>Josie Low</v>
      </c>
      <c r="V28" s="194">
        <f>'U11G 91'!C53</f>
        <v>12.933999999999999</v>
      </c>
      <c r="W28" s="194">
        <f>'U11G 91'!D53</f>
        <v>14.6</v>
      </c>
      <c r="X28" s="195">
        <f t="shared" si="2"/>
        <v>27.533999999999999</v>
      </c>
      <c r="Y28" s="197">
        <f t="shared" si="3"/>
        <v>21</v>
      </c>
      <c r="Z28" s="197" t="str">
        <f>'U11G 91'!A$51</f>
        <v>SW</v>
      </c>
      <c r="AA28" s="197" t="str">
        <f>'U11G 91'!B$51</f>
        <v>West Buckland</v>
      </c>
      <c r="AC28" s="204">
        <f>'U11M 291'!A53</f>
        <v>265</v>
      </c>
      <c r="AD28" s="205" t="str">
        <f>'U11M 291'!B53</f>
        <v>Ethan Pollock</v>
      </c>
      <c r="AE28" s="206">
        <f>'U11M 291'!C53</f>
        <v>12.766999999999999</v>
      </c>
      <c r="AF28" s="206">
        <f>'U11M 291'!D53</f>
        <v>14.9</v>
      </c>
      <c r="AG28" s="207">
        <f t="shared" si="4"/>
        <v>27.667000000000002</v>
      </c>
      <c r="AH28" s="205" t="str">
        <f>'U11M 291'!E53</f>
        <v>B</v>
      </c>
      <c r="AI28" s="209">
        <f t="shared" si="5"/>
        <v>30</v>
      </c>
      <c r="AJ28" s="209" t="str">
        <f>'U11M 291'!A$51</f>
        <v>SW</v>
      </c>
      <c r="AK28" s="209" t="str">
        <f>'U11M 291'!B$51</f>
        <v>West Buckland</v>
      </c>
    </row>
    <row r="29" spans="1:37" ht="20.100000000000001" customHeight="1" x14ac:dyDescent="0.3">
      <c r="K29" s="216">
        <f>'U11B 191'!A54</f>
        <v>166</v>
      </c>
      <c r="L29" s="217" t="str">
        <f>'U11B 191'!B54</f>
        <v>John Bichard</v>
      </c>
      <c r="M29" s="218">
        <f>'U11B 191'!C54</f>
        <v>11.75</v>
      </c>
      <c r="N29" s="218">
        <f>'U11B 191'!D54</f>
        <v>14.1</v>
      </c>
      <c r="O29" s="218">
        <f t="shared" si="0"/>
        <v>25.85</v>
      </c>
      <c r="P29" s="220">
        <f t="shared" si="1"/>
        <v>23</v>
      </c>
      <c r="Q29" s="220" t="str">
        <f>'U11B 191'!A$51</f>
        <v>SW</v>
      </c>
      <c r="R29" s="220" t="str">
        <f>'U11B 191'!B$51</f>
        <v>Port Regis</v>
      </c>
      <c r="T29" s="192">
        <f>'U11G 91'!A54</f>
        <v>66</v>
      </c>
      <c r="U29" s="193" t="str">
        <f>'U11G 91'!B54</f>
        <v>Naomi Cooke</v>
      </c>
      <c r="V29" s="194">
        <f>'U11G 91'!C54</f>
        <v>12.6</v>
      </c>
      <c r="W29" s="194">
        <f>'U11G 91'!D54</f>
        <v>14.3</v>
      </c>
      <c r="X29" s="195">
        <f t="shared" si="2"/>
        <v>26.9</v>
      </c>
      <c r="Y29" s="197">
        <f t="shared" si="3"/>
        <v>28</v>
      </c>
      <c r="Z29" s="197" t="str">
        <f>'U11G 91'!A$51</f>
        <v>SW</v>
      </c>
      <c r="AA29" s="197" t="str">
        <f>'U11G 91'!B$51</f>
        <v>West Buckland</v>
      </c>
      <c r="AC29" s="204">
        <f>'U11M 291'!A54</f>
        <v>266</v>
      </c>
      <c r="AD29" s="205" t="str">
        <f>'U11M 291'!B54</f>
        <v>Molly Pettingell</v>
      </c>
      <c r="AE29" s="206">
        <f>'U11M 291'!C54</f>
        <v>13.5</v>
      </c>
      <c r="AF29" s="206">
        <f>'U11M 291'!D54</f>
        <v>14.9</v>
      </c>
      <c r="AG29" s="207">
        <f t="shared" si="4"/>
        <v>28.4</v>
      </c>
      <c r="AH29" s="205" t="str">
        <f>'U11M 291'!E54</f>
        <v>G</v>
      </c>
      <c r="AI29" s="209">
        <f t="shared" si="5"/>
        <v>20</v>
      </c>
      <c r="AJ29" s="209" t="str">
        <f>'U11M 291'!A$51</f>
        <v>SW</v>
      </c>
      <c r="AK29" s="209" t="str">
        <f>'U11M 291'!B$51</f>
        <v>West Buckland</v>
      </c>
    </row>
    <row r="30" spans="1:37" ht="20.100000000000001" customHeight="1" x14ac:dyDescent="0.3">
      <c r="K30" s="216">
        <f>'U11B 191'!A55</f>
        <v>167</v>
      </c>
      <c r="L30" s="217" t="str">
        <f>'U11B 191'!B55</f>
        <v>Jack Milnes</v>
      </c>
      <c r="M30" s="218">
        <f>'U11B 191'!C55</f>
        <v>12.75</v>
      </c>
      <c r="N30" s="218">
        <f>'U11B 191'!D55</f>
        <v>14.55</v>
      </c>
      <c r="O30" s="218">
        <f t="shared" si="0"/>
        <v>27.3</v>
      </c>
      <c r="P30" s="220">
        <f t="shared" si="1"/>
        <v>14</v>
      </c>
      <c r="Q30" s="220" t="str">
        <f>'U11B 191'!A$51</f>
        <v>SW</v>
      </c>
      <c r="R30" s="220" t="str">
        <f>'U11B 191'!B$51</f>
        <v>Port Regis</v>
      </c>
      <c r="T30" s="192">
        <f>'U11G 91'!A55</f>
        <v>67</v>
      </c>
      <c r="U30" s="193" t="str">
        <f>'U11G 91'!B55</f>
        <v>Freya Goddard</v>
      </c>
      <c r="V30" s="194">
        <f>'U11G 91'!C55</f>
        <v>12.9</v>
      </c>
      <c r="W30" s="194">
        <f>'U11G 91'!D55</f>
        <v>14.55</v>
      </c>
      <c r="X30" s="195">
        <f t="shared" si="2"/>
        <v>27.450000000000003</v>
      </c>
      <c r="Y30" s="197">
        <f t="shared" si="3"/>
        <v>25</v>
      </c>
      <c r="Z30" s="197" t="str">
        <f>'U11G 91'!A$51</f>
        <v>SW</v>
      </c>
      <c r="AA30" s="197" t="str">
        <f>'U11G 91'!B$51</f>
        <v>West Buckland</v>
      </c>
      <c r="AC30" s="204">
        <f>'U11M 291'!A55</f>
        <v>267</v>
      </c>
      <c r="AD30" s="205" t="str">
        <f>'U11M 291'!B55</f>
        <v>Abigail Ward</v>
      </c>
      <c r="AE30" s="206">
        <f>'U11M 291'!C55</f>
        <v>12.567</v>
      </c>
      <c r="AF30" s="206">
        <f>'U11M 291'!D55</f>
        <v>14.7</v>
      </c>
      <c r="AG30" s="207">
        <f t="shared" si="4"/>
        <v>27.266999999999999</v>
      </c>
      <c r="AH30" s="205" t="str">
        <f>'U11M 291'!E55</f>
        <v>G</v>
      </c>
      <c r="AI30" s="209">
        <f t="shared" si="5"/>
        <v>34</v>
      </c>
      <c r="AJ30" s="209" t="str">
        <f>'U11M 291'!A$51</f>
        <v>SW</v>
      </c>
      <c r="AK30" s="209" t="str">
        <f>'U11M 291'!B$51</f>
        <v>West Buckland</v>
      </c>
    </row>
    <row r="31" spans="1:37" ht="20.100000000000001" customHeight="1" x14ac:dyDescent="0.3">
      <c r="K31" s="216">
        <f>'U11B 191'!A56</f>
        <v>168</v>
      </c>
      <c r="L31" s="217" t="str">
        <f>'U11B 191'!B56</f>
        <v>Sebastian Lamb</v>
      </c>
      <c r="M31" s="218">
        <f>'U11B 191'!C56</f>
        <v>13.55</v>
      </c>
      <c r="N31" s="218">
        <f>'U11B 191'!D56</f>
        <v>14</v>
      </c>
      <c r="O31" s="218">
        <f t="shared" si="0"/>
        <v>27.55</v>
      </c>
      <c r="P31" s="220">
        <f t="shared" si="1"/>
        <v>11</v>
      </c>
      <c r="Q31" s="220" t="str">
        <f>'U11B 191'!A$51</f>
        <v>SW</v>
      </c>
      <c r="R31" s="220" t="str">
        <f>'U11B 191'!B$51</f>
        <v>Port Regis</v>
      </c>
      <c r="T31" s="192">
        <f>'U11G 91'!A56</f>
        <v>68</v>
      </c>
      <c r="U31" s="193" t="str">
        <f>'U11G 91'!B56</f>
        <v>Rumi Sieff</v>
      </c>
      <c r="V31" s="194">
        <f>'U11G 91'!C56</f>
        <v>13.567</v>
      </c>
      <c r="W31" s="194">
        <f>'U11G 91'!D56</f>
        <v>15.05</v>
      </c>
      <c r="X31" s="195">
        <f t="shared" si="2"/>
        <v>28.617000000000001</v>
      </c>
      <c r="Y31" s="197">
        <f t="shared" si="3"/>
        <v>13</v>
      </c>
      <c r="Z31" s="197" t="str">
        <f>'U11G 91'!A$51</f>
        <v>SW</v>
      </c>
      <c r="AA31" s="197" t="str">
        <f>'U11G 91'!B$51</f>
        <v>West Buckland</v>
      </c>
      <c r="AC31" s="204">
        <f>'U11M 291'!A56</f>
        <v>268</v>
      </c>
      <c r="AD31" s="205" t="str">
        <f>'U11M 291'!B56</f>
        <v>Layla Venner</v>
      </c>
      <c r="AE31" s="206">
        <f>'U11M 291'!C56</f>
        <v>13.933999999999999</v>
      </c>
      <c r="AF31" s="206">
        <f>'U11M 291'!D56</f>
        <v>15</v>
      </c>
      <c r="AG31" s="207">
        <f t="shared" si="4"/>
        <v>28.933999999999997</v>
      </c>
      <c r="AH31" s="205" t="str">
        <f>'U11M 291'!E56</f>
        <v>G</v>
      </c>
      <c r="AI31" s="209">
        <f t="shared" si="5"/>
        <v>13</v>
      </c>
      <c r="AJ31" s="209" t="str">
        <f>'U11M 291'!A$51</f>
        <v>SW</v>
      </c>
      <c r="AK31" s="209" t="str">
        <f>'U11M 291'!B$51</f>
        <v>West Buckland</v>
      </c>
    </row>
    <row r="32" spans="1:37" ht="20.100000000000001" customHeight="1" x14ac:dyDescent="0.3">
      <c r="K32" s="216">
        <f>'U11B 191'!A57</f>
        <v>169</v>
      </c>
      <c r="L32" s="217">
        <f>'U11B 191'!B57</f>
        <v>0</v>
      </c>
      <c r="M32" s="218">
        <f>'U11B 191'!C57</f>
        <v>0</v>
      </c>
      <c r="N32" s="218">
        <f>'U11B 191'!D57</f>
        <v>0</v>
      </c>
      <c r="O32" s="218">
        <f t="shared" si="0"/>
        <v>0</v>
      </c>
      <c r="P32" s="220" t="str">
        <f t="shared" si="1"/>
        <v/>
      </c>
      <c r="Q32" s="220" t="str">
        <f>'U11B 191'!A$51</f>
        <v>SW</v>
      </c>
      <c r="R32" s="220" t="str">
        <f>'U11B 191'!B$51</f>
        <v>Port Regis</v>
      </c>
      <c r="T32" s="192">
        <f>'U11G 91'!A57</f>
        <v>69</v>
      </c>
      <c r="U32" s="193">
        <f>'U11G 91'!B57</f>
        <v>0</v>
      </c>
      <c r="V32" s="194">
        <f>'U11G 91'!C57</f>
        <v>0</v>
      </c>
      <c r="W32" s="194">
        <f>'U11G 91'!D57</f>
        <v>0</v>
      </c>
      <c r="X32" s="195">
        <f t="shared" si="2"/>
        <v>0</v>
      </c>
      <c r="Y32" s="197" t="str">
        <f t="shared" si="3"/>
        <v/>
      </c>
      <c r="Z32" s="197" t="str">
        <f>'U11G 91'!A$51</f>
        <v>SW</v>
      </c>
      <c r="AA32" s="197" t="str">
        <f>'U11G 91'!B$51</f>
        <v>West Buckland</v>
      </c>
      <c r="AC32" s="204">
        <f>'U11M 291'!A57</f>
        <v>269</v>
      </c>
      <c r="AD32" s="205">
        <f>'U11M 291'!B57</f>
        <v>0</v>
      </c>
      <c r="AE32" s="206">
        <f>'U11M 291'!C57</f>
        <v>0</v>
      </c>
      <c r="AF32" s="206">
        <f>'U11M 291'!D57</f>
        <v>0</v>
      </c>
      <c r="AG32" s="207">
        <f t="shared" si="4"/>
        <v>0</v>
      </c>
      <c r="AH32" s="205">
        <f>'U11M 291'!E57</f>
        <v>0</v>
      </c>
      <c r="AI32" s="209" t="str">
        <f t="shared" si="5"/>
        <v/>
      </c>
      <c r="AJ32" s="209" t="str">
        <f>'U11M 291'!A$51</f>
        <v>SW</v>
      </c>
      <c r="AK32" s="209" t="str">
        <f>'U11M 291'!B$51</f>
        <v>West Buckland</v>
      </c>
    </row>
    <row r="33" spans="11:37" ht="20.100000000000001" customHeight="1" x14ac:dyDescent="0.3">
      <c r="K33" s="216" t="str">
        <f>'U11B 191'!A58</f>
        <v>R170</v>
      </c>
      <c r="L33" s="217">
        <f>'U11B 191'!B58</f>
        <v>0</v>
      </c>
      <c r="M33" s="218">
        <f>'U11B 191'!C58</f>
        <v>0</v>
      </c>
      <c r="N33" s="218">
        <f>'U11B 191'!D58</f>
        <v>0</v>
      </c>
      <c r="O33" s="218">
        <f t="shared" si="0"/>
        <v>0</v>
      </c>
      <c r="P33" s="220" t="str">
        <f t="shared" si="1"/>
        <v/>
      </c>
      <c r="Q33" s="220" t="str">
        <f>'U11B 191'!A$51</f>
        <v>SW</v>
      </c>
      <c r="R33" s="220" t="str">
        <f>'U11B 191'!B$51</f>
        <v>Port Regis</v>
      </c>
      <c r="T33" s="192" t="str">
        <f>'U11G 91'!A58</f>
        <v>R70</v>
      </c>
      <c r="U33" s="193" t="str">
        <f>'U11G 91'!B58</f>
        <v>Indra Sieff</v>
      </c>
      <c r="V33" s="194">
        <f>'U11G 91'!C58</f>
        <v>0</v>
      </c>
      <c r="W33" s="194">
        <f>'U11G 91'!D58</f>
        <v>0</v>
      </c>
      <c r="X33" s="195">
        <f t="shared" si="2"/>
        <v>0</v>
      </c>
      <c r="Y33" s="197" t="str">
        <f t="shared" si="3"/>
        <v/>
      </c>
      <c r="Z33" s="197" t="str">
        <f>'U11G 91'!A$51</f>
        <v>SW</v>
      </c>
      <c r="AA33" s="197" t="str">
        <f>'U11G 91'!B$51</f>
        <v>West Buckland</v>
      </c>
      <c r="AC33" s="204" t="str">
        <f>'U11M 291'!A58</f>
        <v>R270</v>
      </c>
      <c r="AD33" s="205" t="str">
        <f>'U11M 291'!B58</f>
        <v>Niamh Pettingell</v>
      </c>
      <c r="AE33" s="206">
        <f>'U11M 291'!C58</f>
        <v>0</v>
      </c>
      <c r="AF33" s="206">
        <f>'U11M 291'!D58</f>
        <v>0</v>
      </c>
      <c r="AG33" s="207">
        <f t="shared" si="4"/>
        <v>0</v>
      </c>
      <c r="AH33" s="205" t="str">
        <f>'U11M 291'!E58</f>
        <v>G</v>
      </c>
      <c r="AI33" s="209" t="str">
        <f t="shared" si="5"/>
        <v/>
      </c>
      <c r="AJ33" s="209" t="str">
        <f>'U11M 291'!A$51</f>
        <v>SW</v>
      </c>
      <c r="AK33" s="209" t="str">
        <f>'U11M 291'!B$51</f>
        <v>West Buckland</v>
      </c>
    </row>
    <row r="34" spans="11:37" ht="20.100000000000001" customHeight="1" x14ac:dyDescent="0.3">
      <c r="K34" s="216"/>
      <c r="L34" s="217"/>
      <c r="M34" s="218"/>
      <c r="N34" s="218"/>
      <c r="O34" s="218"/>
      <c r="P34" s="220" t="str">
        <f t="shared" si="1"/>
        <v/>
      </c>
      <c r="Q34" s="220"/>
      <c r="R34" s="220"/>
      <c r="T34" s="192"/>
      <c r="U34" s="198"/>
      <c r="V34" s="195"/>
      <c r="W34" s="195"/>
      <c r="X34" s="195"/>
      <c r="Y34" s="197" t="str">
        <f t="shared" si="3"/>
        <v/>
      </c>
      <c r="Z34" s="197"/>
      <c r="AA34" s="197"/>
      <c r="AC34" s="204"/>
      <c r="AD34" s="210"/>
      <c r="AE34" s="207"/>
      <c r="AF34" s="207"/>
      <c r="AG34" s="207"/>
      <c r="AH34" s="207"/>
      <c r="AI34" s="209" t="str">
        <f t="shared" si="5"/>
        <v/>
      </c>
      <c r="AJ34" s="209"/>
      <c r="AK34" s="209"/>
    </row>
    <row r="35" spans="11:37" ht="20.100000000000001" customHeight="1" x14ac:dyDescent="0.3">
      <c r="K35" s="216">
        <f>'U11B 191'!A63</f>
        <v>185</v>
      </c>
      <c r="L35" s="217">
        <f>'U11B 191'!B63</f>
        <v>0</v>
      </c>
      <c r="M35" s="218">
        <f>'U11B 191'!C63</f>
        <v>0</v>
      </c>
      <c r="N35" s="218">
        <f>'U11B 191'!D63</f>
        <v>0</v>
      </c>
      <c r="O35" s="218">
        <f t="shared" si="0"/>
        <v>0</v>
      </c>
      <c r="P35" s="220" t="str">
        <f t="shared" si="1"/>
        <v/>
      </c>
      <c r="Q35" s="220" t="str">
        <f>'U11B 191'!A$62</f>
        <v>Y</v>
      </c>
      <c r="R35" s="220">
        <f>'U11B 191'!B$62</f>
        <v>0</v>
      </c>
      <c r="T35" s="192">
        <f>'U11G 91'!A63</f>
        <v>85</v>
      </c>
      <c r="U35" s="193" t="str">
        <f>'U11G 91'!B63</f>
        <v>Isobel Riddle - Vault Only</v>
      </c>
      <c r="V35" s="194">
        <f>'U11G 91'!C63</f>
        <v>0</v>
      </c>
      <c r="W35" s="194">
        <f>'U11G 91'!D63</f>
        <v>0</v>
      </c>
      <c r="X35" s="195">
        <f t="shared" si="2"/>
        <v>0</v>
      </c>
      <c r="Y35" s="197" t="str">
        <f t="shared" si="3"/>
        <v/>
      </c>
      <c r="Z35" s="197" t="str">
        <f>'U11G 91'!A$62</f>
        <v>Y</v>
      </c>
      <c r="AA35" s="197" t="str">
        <f>'U11G 91'!B$62</f>
        <v>Sheffield</v>
      </c>
      <c r="AC35" s="204">
        <f>'U11M 291'!A63</f>
        <v>285</v>
      </c>
      <c r="AD35" s="205">
        <f>'U11M 291'!B63</f>
        <v>0</v>
      </c>
      <c r="AE35" s="206">
        <f>'U11M 291'!C63</f>
        <v>0</v>
      </c>
      <c r="AF35" s="206">
        <f>'U11M 291'!D63</f>
        <v>0</v>
      </c>
      <c r="AG35" s="207">
        <f t="shared" si="4"/>
        <v>0</v>
      </c>
      <c r="AH35" s="205">
        <f>'U11M 291'!E63</f>
        <v>0</v>
      </c>
      <c r="AI35" s="209" t="str">
        <f t="shared" si="5"/>
        <v/>
      </c>
      <c r="AJ35" s="209" t="str">
        <f>'U11M 291'!A$62</f>
        <v>Y</v>
      </c>
      <c r="AK35" s="209">
        <f>'U11M 291'!B$62</f>
        <v>0</v>
      </c>
    </row>
    <row r="36" spans="11:37" ht="20.100000000000001" customHeight="1" x14ac:dyDescent="0.3">
      <c r="K36" s="216">
        <f>'U11B 191'!A64</f>
        <v>186</v>
      </c>
      <c r="L36" s="217">
        <f>'U11B 191'!B64</f>
        <v>0</v>
      </c>
      <c r="M36" s="218">
        <f>'U11B 191'!C64</f>
        <v>0</v>
      </c>
      <c r="N36" s="218">
        <f>'U11B 191'!D64</f>
        <v>0</v>
      </c>
      <c r="O36" s="218">
        <f t="shared" si="0"/>
        <v>0</v>
      </c>
      <c r="P36" s="220" t="str">
        <f t="shared" si="1"/>
        <v/>
      </c>
      <c r="Q36" s="220" t="str">
        <f>'U11B 191'!A$62</f>
        <v>Y</v>
      </c>
      <c r="R36" s="220">
        <f>'U11B 191'!B$62</f>
        <v>0</v>
      </c>
      <c r="T36" s="192">
        <f>'U11G 91'!A64</f>
        <v>86</v>
      </c>
      <c r="U36" s="193" t="str">
        <f>'U11G 91'!B64</f>
        <v>Trinity Everett</v>
      </c>
      <c r="V36" s="194">
        <f>'U11G 91'!C64</f>
        <v>13.234</v>
      </c>
      <c r="W36" s="194">
        <f>'U11G 91'!D64</f>
        <v>14.3</v>
      </c>
      <c r="X36" s="195">
        <f t="shared" si="2"/>
        <v>27.533999999999999</v>
      </c>
      <c r="Y36" s="197">
        <f t="shared" si="3"/>
        <v>21</v>
      </c>
      <c r="Z36" s="197" t="str">
        <f>'U11G 91'!A$62</f>
        <v>Y</v>
      </c>
      <c r="AA36" s="197" t="str">
        <f>'U11G 91'!B$62</f>
        <v>Sheffield</v>
      </c>
      <c r="AC36" s="204">
        <f>'U11M 291'!A64</f>
        <v>286</v>
      </c>
      <c r="AD36" s="205">
        <f>'U11M 291'!B64</f>
        <v>0</v>
      </c>
      <c r="AE36" s="206">
        <f>'U11M 291'!C64</f>
        <v>0</v>
      </c>
      <c r="AF36" s="206">
        <f>'U11M 291'!D64</f>
        <v>0</v>
      </c>
      <c r="AG36" s="207">
        <f t="shared" si="4"/>
        <v>0</v>
      </c>
      <c r="AH36" s="205">
        <f>'U11M 291'!E64</f>
        <v>0</v>
      </c>
      <c r="AI36" s="209" t="str">
        <f t="shared" si="5"/>
        <v/>
      </c>
      <c r="AJ36" s="209" t="str">
        <f>'U11M 291'!A$62</f>
        <v>Y</v>
      </c>
      <c r="AK36" s="209">
        <f>'U11M 291'!B$62</f>
        <v>0</v>
      </c>
    </row>
    <row r="37" spans="11:37" ht="20.100000000000001" customHeight="1" x14ac:dyDescent="0.3">
      <c r="K37" s="216">
        <f>'U11B 191'!A65</f>
        <v>187</v>
      </c>
      <c r="L37" s="217">
        <f>'U11B 191'!B65</f>
        <v>0</v>
      </c>
      <c r="M37" s="218">
        <f>'U11B 191'!C65</f>
        <v>0</v>
      </c>
      <c r="N37" s="218">
        <f>'U11B 191'!D65</f>
        <v>0</v>
      </c>
      <c r="O37" s="218">
        <f t="shared" si="0"/>
        <v>0</v>
      </c>
      <c r="P37" s="220" t="str">
        <f t="shared" si="1"/>
        <v/>
      </c>
      <c r="Q37" s="220" t="str">
        <f>'U11B 191'!A$62</f>
        <v>Y</v>
      </c>
      <c r="R37" s="220">
        <f>'U11B 191'!B$62</f>
        <v>0</v>
      </c>
      <c r="T37" s="192">
        <f>'U11G 91'!A65</f>
        <v>87</v>
      </c>
      <c r="U37" s="193" t="str">
        <f>'U11G 91'!B65</f>
        <v>Bella Taylor - Floor Only</v>
      </c>
      <c r="V37" s="194">
        <f>'U11G 91'!C65</f>
        <v>13.7</v>
      </c>
      <c r="W37" s="194">
        <f>'U11G 91'!D65</f>
        <v>14.75</v>
      </c>
      <c r="X37" s="195">
        <f t="shared" si="2"/>
        <v>28.45</v>
      </c>
      <c r="Y37" s="197">
        <f t="shared" si="3"/>
        <v>14</v>
      </c>
      <c r="Z37" s="197" t="str">
        <f>'U11G 91'!A$62</f>
        <v>Y</v>
      </c>
      <c r="AA37" s="197" t="str">
        <f>'U11G 91'!B$62</f>
        <v>Sheffield</v>
      </c>
      <c r="AC37" s="204">
        <f>'U11M 291'!A65</f>
        <v>287</v>
      </c>
      <c r="AD37" s="205">
        <f>'U11M 291'!B65</f>
        <v>0</v>
      </c>
      <c r="AE37" s="206">
        <f>'U11M 291'!C65</f>
        <v>0</v>
      </c>
      <c r="AF37" s="206">
        <f>'U11M 291'!D65</f>
        <v>0</v>
      </c>
      <c r="AG37" s="207">
        <f t="shared" si="4"/>
        <v>0</v>
      </c>
      <c r="AH37" s="205">
        <f>'U11M 291'!E65</f>
        <v>0</v>
      </c>
      <c r="AI37" s="209" t="str">
        <f t="shared" si="5"/>
        <v/>
      </c>
      <c r="AJ37" s="209" t="str">
        <f>'U11M 291'!A$62</f>
        <v>Y</v>
      </c>
      <c r="AK37" s="209">
        <f>'U11M 291'!B$62</f>
        <v>0</v>
      </c>
    </row>
    <row r="38" spans="11:37" ht="20.100000000000001" customHeight="1" x14ac:dyDescent="0.3">
      <c r="K38" s="216">
        <f>'U11B 191'!A66</f>
        <v>188</v>
      </c>
      <c r="L38" s="217">
        <f>'U11B 191'!B66</f>
        <v>0</v>
      </c>
      <c r="M38" s="218">
        <f>'U11B 191'!C66</f>
        <v>0</v>
      </c>
      <c r="N38" s="218">
        <f>'U11B 191'!D66</f>
        <v>0</v>
      </c>
      <c r="O38" s="218">
        <f t="shared" si="0"/>
        <v>0</v>
      </c>
      <c r="P38" s="220" t="str">
        <f t="shared" si="1"/>
        <v/>
      </c>
      <c r="Q38" s="220" t="str">
        <f>'U11B 191'!A$62</f>
        <v>Y</v>
      </c>
      <c r="R38" s="220">
        <f>'U11B 191'!B$62</f>
        <v>0</v>
      </c>
      <c r="T38" s="192">
        <f>'U11G 91'!A66</f>
        <v>88</v>
      </c>
      <c r="U38" s="193" t="str">
        <f>'U11G 91'!B66</f>
        <v>Harriet Addy</v>
      </c>
      <c r="V38" s="194">
        <f>'U11G 91'!C66</f>
        <v>13.334</v>
      </c>
      <c r="W38" s="194">
        <f>'U11G 91'!D66</f>
        <v>14.2</v>
      </c>
      <c r="X38" s="195">
        <f t="shared" si="2"/>
        <v>27.533999999999999</v>
      </c>
      <c r="Y38" s="197">
        <f t="shared" si="3"/>
        <v>21</v>
      </c>
      <c r="Z38" s="197" t="str">
        <f>'U11G 91'!A$62</f>
        <v>Y</v>
      </c>
      <c r="AA38" s="197" t="str">
        <f>'U11G 91'!B$62</f>
        <v>Sheffield</v>
      </c>
      <c r="AC38" s="204">
        <f>'U11M 291'!A66</f>
        <v>288</v>
      </c>
      <c r="AD38" s="205">
        <f>'U11M 291'!B66</f>
        <v>0</v>
      </c>
      <c r="AE38" s="206">
        <f>'U11M 291'!C66</f>
        <v>0</v>
      </c>
      <c r="AF38" s="206">
        <f>'U11M 291'!D66</f>
        <v>0</v>
      </c>
      <c r="AG38" s="207">
        <f t="shared" si="4"/>
        <v>0</v>
      </c>
      <c r="AH38" s="205">
        <f>'U11M 291'!E66</f>
        <v>0</v>
      </c>
      <c r="AI38" s="209" t="str">
        <f t="shared" si="5"/>
        <v/>
      </c>
      <c r="AJ38" s="209" t="str">
        <f>'U11M 291'!A$62</f>
        <v>Y</v>
      </c>
      <c r="AK38" s="209">
        <f>'U11M 291'!B$62</f>
        <v>0</v>
      </c>
    </row>
    <row r="39" spans="11:37" ht="20.100000000000001" customHeight="1" x14ac:dyDescent="0.3">
      <c r="K39" s="216">
        <f>'U11B 191'!A67</f>
        <v>189</v>
      </c>
      <c r="L39" s="217">
        <f>'U11B 191'!B67</f>
        <v>0</v>
      </c>
      <c r="M39" s="218">
        <f>'U11B 191'!C67</f>
        <v>0</v>
      </c>
      <c r="N39" s="218">
        <f>'U11B 191'!D67</f>
        <v>0</v>
      </c>
      <c r="O39" s="218">
        <f t="shared" si="0"/>
        <v>0</v>
      </c>
      <c r="P39" s="220" t="str">
        <f t="shared" si="1"/>
        <v/>
      </c>
      <c r="Q39" s="220" t="str">
        <f>'U11B 191'!A$62</f>
        <v>Y</v>
      </c>
      <c r="R39" s="220">
        <f>'U11B 191'!B$62</f>
        <v>0</v>
      </c>
      <c r="T39" s="192">
        <f>'U11G 91'!A67</f>
        <v>89</v>
      </c>
      <c r="U39" s="193" t="str">
        <f>'U11G 91'!B67</f>
        <v>Emily Slight</v>
      </c>
      <c r="V39" s="194">
        <f>'U11G 91'!C67</f>
        <v>14.134</v>
      </c>
      <c r="W39" s="194">
        <f>'U11G 91'!D67</f>
        <v>14.8</v>
      </c>
      <c r="X39" s="195">
        <f t="shared" si="2"/>
        <v>28.934000000000001</v>
      </c>
      <c r="Y39" s="197">
        <f t="shared" si="3"/>
        <v>8</v>
      </c>
      <c r="Z39" s="197" t="str">
        <f>'U11G 91'!A$62</f>
        <v>Y</v>
      </c>
      <c r="AA39" s="197" t="str">
        <f>'U11G 91'!B$62</f>
        <v>Sheffield</v>
      </c>
      <c r="AC39" s="204">
        <f>'U11M 291'!A67</f>
        <v>289</v>
      </c>
      <c r="AD39" s="205">
        <f>'U11M 291'!B67</f>
        <v>0</v>
      </c>
      <c r="AE39" s="206">
        <f>'U11M 291'!C67</f>
        <v>0</v>
      </c>
      <c r="AF39" s="206">
        <f>'U11M 291'!D67</f>
        <v>0</v>
      </c>
      <c r="AG39" s="207">
        <f t="shared" si="4"/>
        <v>0</v>
      </c>
      <c r="AH39" s="205">
        <f>'U11M 291'!E67</f>
        <v>0</v>
      </c>
      <c r="AI39" s="209" t="str">
        <f t="shared" si="5"/>
        <v/>
      </c>
      <c r="AJ39" s="209" t="str">
        <f>'U11M 291'!A$62</f>
        <v>Y</v>
      </c>
      <c r="AK39" s="209">
        <f>'U11M 291'!B$62</f>
        <v>0</v>
      </c>
    </row>
    <row r="40" spans="11:37" ht="20.100000000000001" customHeight="1" x14ac:dyDescent="0.3">
      <c r="K40" s="216">
        <f>'U11B 191'!A68</f>
        <v>190</v>
      </c>
      <c r="L40" s="217">
        <f>'U11B 191'!B68</f>
        <v>0</v>
      </c>
      <c r="M40" s="218">
        <f>'U11B 191'!C68</f>
        <v>0</v>
      </c>
      <c r="N40" s="218">
        <f>'U11B 191'!D68</f>
        <v>0</v>
      </c>
      <c r="O40" s="218">
        <f t="shared" si="0"/>
        <v>0</v>
      </c>
      <c r="P40" s="220" t="str">
        <f t="shared" si="1"/>
        <v/>
      </c>
      <c r="Q40" s="220" t="str">
        <f>'U11B 191'!A$62</f>
        <v>Y</v>
      </c>
      <c r="R40" s="220">
        <f>'U11B 191'!B$62</f>
        <v>0</v>
      </c>
      <c r="T40" s="192">
        <f>'U11G 91'!A68</f>
        <v>90</v>
      </c>
      <c r="U40" s="193" t="str">
        <f>'U11G 91'!B68</f>
        <v>Isabella Cancello</v>
      </c>
      <c r="V40" s="194">
        <f>'U11G 91'!C68</f>
        <v>14.3</v>
      </c>
      <c r="W40" s="194">
        <f>'U11G 91'!D68</f>
        <v>14.8</v>
      </c>
      <c r="X40" s="195">
        <f t="shared" si="2"/>
        <v>29.1</v>
      </c>
      <c r="Y40" s="197">
        <f t="shared" si="3"/>
        <v>7</v>
      </c>
      <c r="Z40" s="197" t="str">
        <f>'U11G 91'!A$62</f>
        <v>Y</v>
      </c>
      <c r="AA40" s="197" t="str">
        <f>'U11G 91'!B$62</f>
        <v>Sheffield</v>
      </c>
      <c r="AC40" s="204">
        <f>'U11M 291'!A68</f>
        <v>290</v>
      </c>
      <c r="AD40" s="205">
        <f>'U11M 291'!B68</f>
        <v>0</v>
      </c>
      <c r="AE40" s="206">
        <f>'U11M 291'!C68</f>
        <v>0</v>
      </c>
      <c r="AF40" s="206">
        <f>'U11M 291'!D68</f>
        <v>0</v>
      </c>
      <c r="AG40" s="207">
        <f t="shared" si="4"/>
        <v>0</v>
      </c>
      <c r="AH40" s="205">
        <f>'U11M 291'!E68</f>
        <v>0</v>
      </c>
      <c r="AI40" s="209" t="str">
        <f t="shared" si="5"/>
        <v/>
      </c>
      <c r="AJ40" s="209" t="str">
        <f>'U11M 291'!A$62</f>
        <v>Y</v>
      </c>
      <c r="AK40" s="209">
        <f>'U11M 291'!B$62</f>
        <v>0</v>
      </c>
    </row>
    <row r="41" spans="11:37" ht="20.100000000000001" customHeight="1" x14ac:dyDescent="0.3">
      <c r="K41" s="216" t="str">
        <f>'U11B 191'!A69</f>
        <v>R191</v>
      </c>
      <c r="L41" s="217">
        <f>'U11B 191'!B69</f>
        <v>0</v>
      </c>
      <c r="M41" s="218">
        <f>'U11B 191'!C69</f>
        <v>0</v>
      </c>
      <c r="N41" s="218">
        <f>'U11B 191'!D69</f>
        <v>0</v>
      </c>
      <c r="O41" s="218">
        <f t="shared" si="0"/>
        <v>0</v>
      </c>
      <c r="P41" s="220" t="str">
        <f t="shared" si="1"/>
        <v/>
      </c>
      <c r="Q41" s="220" t="str">
        <f>'U11B 191'!A$62</f>
        <v>Y</v>
      </c>
      <c r="R41" s="220">
        <f>'U11B 191'!B$62</f>
        <v>0</v>
      </c>
      <c r="T41" s="192" t="str">
        <f>'U11G 91'!A69</f>
        <v>R91</v>
      </c>
      <c r="U41" s="193">
        <f>'U11G 91'!B69</f>
        <v>0</v>
      </c>
      <c r="V41" s="194">
        <f>'U11G 91'!C69</f>
        <v>0</v>
      </c>
      <c r="W41" s="194">
        <f>'U11G 91'!D69</f>
        <v>0</v>
      </c>
      <c r="X41" s="195">
        <f t="shared" si="2"/>
        <v>0</v>
      </c>
      <c r="Y41" s="197" t="str">
        <f t="shared" si="3"/>
        <v/>
      </c>
      <c r="Z41" s="197" t="str">
        <f>'U11G 91'!A$62</f>
        <v>Y</v>
      </c>
      <c r="AA41" s="197" t="str">
        <f>'U11G 91'!B$62</f>
        <v>Sheffield</v>
      </c>
      <c r="AC41" s="204" t="str">
        <f>'U11M 291'!A69</f>
        <v>R291</v>
      </c>
      <c r="AD41" s="205">
        <f>'U11M 291'!B69</f>
        <v>0</v>
      </c>
      <c r="AE41" s="206">
        <f>'U11M 291'!C69</f>
        <v>0</v>
      </c>
      <c r="AF41" s="206">
        <f>'U11M 291'!D69</f>
        <v>0</v>
      </c>
      <c r="AG41" s="207">
        <f t="shared" si="4"/>
        <v>0</v>
      </c>
      <c r="AH41" s="205">
        <f>'U11M 291'!E69</f>
        <v>0</v>
      </c>
      <c r="AI41" s="209" t="str">
        <f t="shared" si="5"/>
        <v/>
      </c>
      <c r="AJ41" s="209" t="str">
        <f>'U11M 291'!A$62</f>
        <v>Y</v>
      </c>
      <c r="AK41" s="209">
        <f>'U11M 291'!B$62</f>
        <v>0</v>
      </c>
    </row>
    <row r="42" spans="11:37" ht="20.100000000000001" customHeight="1" x14ac:dyDescent="0.3">
      <c r="K42" s="216"/>
      <c r="L42" s="217"/>
      <c r="M42" s="218"/>
      <c r="N42" s="218"/>
      <c r="O42" s="218"/>
      <c r="P42" s="220" t="str">
        <f t="shared" si="1"/>
        <v/>
      </c>
      <c r="Q42" s="220"/>
      <c r="R42" s="219"/>
      <c r="T42" s="192"/>
      <c r="U42" s="198"/>
      <c r="V42" s="195"/>
      <c r="W42" s="195"/>
      <c r="X42" s="195"/>
      <c r="Y42" s="197" t="str">
        <f t="shared" si="3"/>
        <v/>
      </c>
      <c r="Z42" s="197"/>
      <c r="AA42" s="196"/>
      <c r="AC42" s="204"/>
      <c r="AD42" s="210"/>
      <c r="AE42" s="207"/>
      <c r="AF42" s="207"/>
      <c r="AG42" s="207"/>
      <c r="AH42" s="207"/>
      <c r="AI42" s="209" t="str">
        <f t="shared" si="5"/>
        <v/>
      </c>
      <c r="AJ42" s="209"/>
      <c r="AK42" s="208"/>
    </row>
    <row r="43" spans="11:37" ht="20.100000000000001" customHeight="1" x14ac:dyDescent="0.3">
      <c r="K43" s="216">
        <f>'U11B 191'!F19</f>
        <v>108</v>
      </c>
      <c r="L43" s="217">
        <f>'U11B 191'!G19</f>
        <v>0</v>
      </c>
      <c r="M43" s="221">
        <f>'U11B 191'!H19</f>
        <v>0</v>
      </c>
      <c r="N43" s="221">
        <f>'U11B 191'!I19</f>
        <v>0</v>
      </c>
      <c r="O43" s="218">
        <f t="shared" si="0"/>
        <v>0</v>
      </c>
      <c r="P43" s="220" t="str">
        <f t="shared" si="1"/>
        <v/>
      </c>
      <c r="Q43" s="220" t="str">
        <f>'U11B 191'!F$18</f>
        <v>EM</v>
      </c>
      <c r="R43" s="220">
        <f>'U11B 191'!G$18</f>
        <v>0</v>
      </c>
      <c r="T43" s="192">
        <f>'U11G 91'!F19</f>
        <v>8</v>
      </c>
      <c r="U43" s="193" t="str">
        <f>'U11G 91'!G19</f>
        <v>G Starwiarska</v>
      </c>
      <c r="V43" s="194">
        <f>'U11G 91'!H19</f>
        <v>11.2</v>
      </c>
      <c r="W43" s="194">
        <f>'U11G 91'!I19</f>
        <v>14</v>
      </c>
      <c r="X43" s="195">
        <f t="shared" si="2"/>
        <v>25.2</v>
      </c>
      <c r="Y43" s="197">
        <f t="shared" si="3"/>
        <v>37</v>
      </c>
      <c r="Z43" s="197" t="str">
        <f>'U11G 91'!F$18</f>
        <v>EM</v>
      </c>
      <c r="AA43" s="197" t="str">
        <f>'U11G 91'!G$18</f>
        <v>Stamford</v>
      </c>
      <c r="AC43" s="204">
        <f>'U11M 291'!K19</f>
        <v>208</v>
      </c>
      <c r="AD43" s="205" t="str">
        <f>'U11M 291'!L19</f>
        <v>F Ryder</v>
      </c>
      <c r="AE43" s="206">
        <f>'U11M 291'!M19</f>
        <v>12.034000000000001</v>
      </c>
      <c r="AF43" s="206">
        <f>'U11M 291'!N19</f>
        <v>14.8</v>
      </c>
      <c r="AG43" s="207">
        <f t="shared" si="4"/>
        <v>26.834000000000003</v>
      </c>
      <c r="AH43" s="205" t="str">
        <f>'U11M 291'!O19</f>
        <v>B</v>
      </c>
      <c r="AI43" s="209">
        <f t="shared" si="5"/>
        <v>41</v>
      </c>
      <c r="AJ43" s="209" t="str">
        <f>'U11M 291'!K$18</f>
        <v>EM</v>
      </c>
      <c r="AK43" s="209" t="str">
        <f>'U11M 291'!L$18</f>
        <v>Stamford</v>
      </c>
    </row>
    <row r="44" spans="11:37" ht="20.100000000000001" customHeight="1" x14ac:dyDescent="0.3">
      <c r="K44" s="216">
        <f>'U11B 191'!F20</f>
        <v>109</v>
      </c>
      <c r="L44" s="217">
        <f>'U11B 191'!G20</f>
        <v>0</v>
      </c>
      <c r="M44" s="221">
        <f>'U11B 191'!H20</f>
        <v>0</v>
      </c>
      <c r="N44" s="221">
        <f>'U11B 191'!I20</f>
        <v>0</v>
      </c>
      <c r="O44" s="218">
        <f t="shared" si="0"/>
        <v>0</v>
      </c>
      <c r="P44" s="220" t="str">
        <f t="shared" si="1"/>
        <v/>
      </c>
      <c r="Q44" s="220" t="str">
        <f>'U11B 191'!F$18</f>
        <v>EM</v>
      </c>
      <c r="R44" s="220">
        <f>'U11B 191'!G$18</f>
        <v>0</v>
      </c>
      <c r="T44" s="192">
        <f>'U11G 91'!F20</f>
        <v>9</v>
      </c>
      <c r="U44" s="193" t="str">
        <f>'U11G 91'!G20</f>
        <v>A Thompson</v>
      </c>
      <c r="V44" s="194">
        <f>'U11G 91'!H20</f>
        <v>12.2</v>
      </c>
      <c r="W44" s="194">
        <f>'U11G 91'!I20</f>
        <v>14.4</v>
      </c>
      <c r="X44" s="195">
        <f t="shared" si="2"/>
        <v>26.6</v>
      </c>
      <c r="Y44" s="197">
        <f t="shared" si="3"/>
        <v>33</v>
      </c>
      <c r="Z44" s="197" t="str">
        <f>'U11G 91'!F$18</f>
        <v>EM</v>
      </c>
      <c r="AA44" s="197" t="str">
        <f>'U11G 91'!G$18</f>
        <v>Stamford</v>
      </c>
      <c r="AC44" s="204">
        <f>'U11M 291'!K20</f>
        <v>209</v>
      </c>
      <c r="AD44" s="205" t="str">
        <f>'U11M 291'!L20</f>
        <v>O Metcalf</v>
      </c>
      <c r="AE44" s="206">
        <f>'U11M 291'!M20</f>
        <v>13.367000000000001</v>
      </c>
      <c r="AF44" s="206">
        <f>'U11M 291'!N20</f>
        <v>15.15</v>
      </c>
      <c r="AG44" s="207">
        <f t="shared" si="4"/>
        <v>28.517000000000003</v>
      </c>
      <c r="AH44" s="205" t="str">
        <f>'U11M 291'!O20</f>
        <v>B</v>
      </c>
      <c r="AI44" s="209">
        <f t="shared" si="5"/>
        <v>19</v>
      </c>
      <c r="AJ44" s="209" t="str">
        <f>'U11M 291'!K$18</f>
        <v>EM</v>
      </c>
      <c r="AK44" s="209" t="str">
        <f>'U11M 291'!L$18</f>
        <v>Stamford</v>
      </c>
    </row>
    <row r="45" spans="11:37" ht="20.100000000000001" customHeight="1" x14ac:dyDescent="0.3">
      <c r="K45" s="216">
        <f>'U11B 191'!F21</f>
        <v>110</v>
      </c>
      <c r="L45" s="217">
        <f>'U11B 191'!G21</f>
        <v>0</v>
      </c>
      <c r="M45" s="221">
        <f>'U11B 191'!H21</f>
        <v>0</v>
      </c>
      <c r="N45" s="221">
        <f>'U11B 191'!I21</f>
        <v>0</v>
      </c>
      <c r="O45" s="218">
        <f t="shared" si="0"/>
        <v>0</v>
      </c>
      <c r="P45" s="220" t="str">
        <f t="shared" si="1"/>
        <v/>
      </c>
      <c r="Q45" s="220" t="str">
        <f>'U11B 191'!F$18</f>
        <v>EM</v>
      </c>
      <c r="R45" s="220">
        <f>'U11B 191'!G$18</f>
        <v>0</v>
      </c>
      <c r="T45" s="192">
        <f>'U11G 91'!F21</f>
        <v>10</v>
      </c>
      <c r="U45" s="193" t="str">
        <f>'U11G 91'!G21</f>
        <v>A Doyle</v>
      </c>
      <c r="V45" s="194">
        <f>'U11G 91'!H21</f>
        <v>12.067</v>
      </c>
      <c r="W45" s="194">
        <f>'U11G 91'!I21</f>
        <v>13.7</v>
      </c>
      <c r="X45" s="195">
        <f t="shared" si="2"/>
        <v>25.766999999999999</v>
      </c>
      <c r="Y45" s="197">
        <f t="shared" si="3"/>
        <v>35</v>
      </c>
      <c r="Z45" s="197" t="str">
        <f>'U11G 91'!F$18</f>
        <v>EM</v>
      </c>
      <c r="AA45" s="197" t="str">
        <f>'U11G 91'!G$18</f>
        <v>Stamford</v>
      </c>
      <c r="AC45" s="204">
        <f>'U11M 291'!K21</f>
        <v>210</v>
      </c>
      <c r="AD45" s="205" t="str">
        <f>'U11M 291'!L21</f>
        <v>S Bacon</v>
      </c>
      <c r="AE45" s="206">
        <f>'U11M 291'!M21</f>
        <v>12.667</v>
      </c>
      <c r="AF45" s="206">
        <f>'U11M 291'!N21</f>
        <v>15.05</v>
      </c>
      <c r="AG45" s="207">
        <f t="shared" si="4"/>
        <v>27.716999999999999</v>
      </c>
      <c r="AH45" s="205" t="str">
        <f>'U11M 291'!O21</f>
        <v>G</v>
      </c>
      <c r="AI45" s="209">
        <f t="shared" si="5"/>
        <v>29</v>
      </c>
      <c r="AJ45" s="209" t="str">
        <f>'U11M 291'!K$18</f>
        <v>EM</v>
      </c>
      <c r="AK45" s="209" t="str">
        <f>'U11M 291'!L$18</f>
        <v>Stamford</v>
      </c>
    </row>
    <row r="46" spans="11:37" ht="20.100000000000001" customHeight="1" x14ac:dyDescent="0.3">
      <c r="K46" s="216">
        <f>'U11B 191'!F22</f>
        <v>111</v>
      </c>
      <c r="L46" s="217">
        <f>'U11B 191'!G22</f>
        <v>0</v>
      </c>
      <c r="M46" s="221">
        <f>'U11B 191'!H22</f>
        <v>0</v>
      </c>
      <c r="N46" s="221">
        <f>'U11B 191'!I22</f>
        <v>0</v>
      </c>
      <c r="O46" s="218">
        <f t="shared" si="0"/>
        <v>0</v>
      </c>
      <c r="P46" s="220" t="str">
        <f t="shared" si="1"/>
        <v/>
      </c>
      <c r="Q46" s="220" t="str">
        <f>'U11B 191'!F$18</f>
        <v>EM</v>
      </c>
      <c r="R46" s="220">
        <f>'U11B 191'!G$18</f>
        <v>0</v>
      </c>
      <c r="T46" s="192">
        <f>'U11G 91'!F22</f>
        <v>11</v>
      </c>
      <c r="U46" s="193" t="str">
        <f>'U11G 91'!G22</f>
        <v>A Murphy</v>
      </c>
      <c r="V46" s="194">
        <f>'U11G 91'!H22</f>
        <v>11.567</v>
      </c>
      <c r="W46" s="194">
        <f>'U11G 91'!I22</f>
        <v>14.05</v>
      </c>
      <c r="X46" s="195">
        <f t="shared" si="2"/>
        <v>25.617000000000001</v>
      </c>
      <c r="Y46" s="197">
        <f t="shared" si="3"/>
        <v>36</v>
      </c>
      <c r="Z46" s="197" t="str">
        <f>'U11G 91'!F$18</f>
        <v>EM</v>
      </c>
      <c r="AA46" s="197" t="str">
        <f>'U11G 91'!G$18</f>
        <v>Stamford</v>
      </c>
      <c r="AC46" s="204">
        <f>'U11M 291'!K22</f>
        <v>211</v>
      </c>
      <c r="AD46" s="205" t="str">
        <f>'U11M 291'!L22</f>
        <v>E Jaggard</v>
      </c>
      <c r="AE46" s="206">
        <f>'U11M 291'!M22</f>
        <v>12.6</v>
      </c>
      <c r="AF46" s="206">
        <f>'U11M 291'!N22</f>
        <v>14.85</v>
      </c>
      <c r="AG46" s="207">
        <f t="shared" si="4"/>
        <v>27.45</v>
      </c>
      <c r="AH46" s="205" t="str">
        <f>'U11M 291'!O22</f>
        <v>G</v>
      </c>
      <c r="AI46" s="209">
        <f t="shared" si="5"/>
        <v>32</v>
      </c>
      <c r="AJ46" s="209" t="str">
        <f>'U11M 291'!K$18</f>
        <v>EM</v>
      </c>
      <c r="AK46" s="209" t="str">
        <f>'U11M 291'!L$18</f>
        <v>Stamford</v>
      </c>
    </row>
    <row r="47" spans="11:37" ht="20.100000000000001" customHeight="1" x14ac:dyDescent="0.3">
      <c r="K47" s="216">
        <f>'U11B 191'!F23</f>
        <v>112</v>
      </c>
      <c r="L47" s="217">
        <f>'U11B 191'!G23</f>
        <v>0</v>
      </c>
      <c r="M47" s="221">
        <f>'U11B 191'!H23</f>
        <v>0</v>
      </c>
      <c r="N47" s="221">
        <f>'U11B 191'!I23</f>
        <v>0</v>
      </c>
      <c r="O47" s="218">
        <f t="shared" si="0"/>
        <v>0</v>
      </c>
      <c r="P47" s="220" t="str">
        <f t="shared" si="1"/>
        <v/>
      </c>
      <c r="Q47" s="220" t="str">
        <f>'U11B 191'!F$18</f>
        <v>EM</v>
      </c>
      <c r="R47" s="220">
        <f>'U11B 191'!G$18</f>
        <v>0</v>
      </c>
      <c r="T47" s="192">
        <f>'U11G 91'!F23</f>
        <v>12</v>
      </c>
      <c r="U47" s="193" t="str">
        <f>'U11G 91'!G23</f>
        <v>S Chowings</v>
      </c>
      <c r="V47" s="194">
        <f>'U11G 91'!H23</f>
        <v>12.3</v>
      </c>
      <c r="W47" s="194">
        <f>'U11G 91'!I23</f>
        <v>14.7</v>
      </c>
      <c r="X47" s="195">
        <f t="shared" si="2"/>
        <v>27</v>
      </c>
      <c r="Y47" s="197">
        <f t="shared" si="3"/>
        <v>27</v>
      </c>
      <c r="Z47" s="197" t="str">
        <f>'U11G 91'!F$18</f>
        <v>EM</v>
      </c>
      <c r="AA47" s="197" t="str">
        <f>'U11G 91'!G$18</f>
        <v>Stamford</v>
      </c>
      <c r="AC47" s="204">
        <f>'U11M 291'!K23</f>
        <v>212</v>
      </c>
      <c r="AD47" s="205" t="str">
        <f>'U11M 291'!L23</f>
        <v>M Gandy</v>
      </c>
      <c r="AE47" s="206">
        <f>'U11M 291'!M23</f>
        <v>12.7</v>
      </c>
      <c r="AF47" s="206">
        <f>'U11M 291'!N23</f>
        <v>14.3</v>
      </c>
      <c r="AG47" s="207">
        <f t="shared" si="4"/>
        <v>27</v>
      </c>
      <c r="AH47" s="205" t="str">
        <f>'U11M 291'!O23</f>
        <v>G</v>
      </c>
      <c r="AI47" s="209">
        <f t="shared" si="5"/>
        <v>37</v>
      </c>
      <c r="AJ47" s="209" t="str">
        <f>'U11M 291'!K$18</f>
        <v>EM</v>
      </c>
      <c r="AK47" s="209" t="str">
        <f>'U11M 291'!L$18</f>
        <v>Stamford</v>
      </c>
    </row>
    <row r="48" spans="11:37" ht="20.100000000000001" customHeight="1" x14ac:dyDescent="0.3">
      <c r="K48" s="216">
        <f>'U11B 191'!F24</f>
        <v>113</v>
      </c>
      <c r="L48" s="217">
        <f>'U11B 191'!G24</f>
        <v>0</v>
      </c>
      <c r="M48" s="221">
        <f>'U11B 191'!H24</f>
        <v>0</v>
      </c>
      <c r="N48" s="221">
        <f>'U11B 191'!I24</f>
        <v>0</v>
      </c>
      <c r="O48" s="218">
        <f t="shared" si="0"/>
        <v>0</v>
      </c>
      <c r="P48" s="220" t="str">
        <f t="shared" si="1"/>
        <v/>
      </c>
      <c r="Q48" s="220" t="str">
        <f>'U11B 191'!F$18</f>
        <v>EM</v>
      </c>
      <c r="R48" s="220">
        <f>'U11B 191'!G$18</f>
        <v>0</v>
      </c>
      <c r="T48" s="192">
        <f>'U11G 91'!F24</f>
        <v>13</v>
      </c>
      <c r="U48" s="193">
        <f>'U11G 91'!G24</f>
        <v>0</v>
      </c>
      <c r="V48" s="194">
        <f>'U11G 91'!H24</f>
        <v>0</v>
      </c>
      <c r="W48" s="194">
        <f>'U11G 91'!I24</f>
        <v>0</v>
      </c>
      <c r="X48" s="195">
        <f t="shared" si="2"/>
        <v>0</v>
      </c>
      <c r="Y48" s="197" t="str">
        <f t="shared" si="3"/>
        <v/>
      </c>
      <c r="Z48" s="197" t="str">
        <f>'U11G 91'!F$18</f>
        <v>EM</v>
      </c>
      <c r="AA48" s="197" t="str">
        <f>'U11G 91'!G$18</f>
        <v>Stamford</v>
      </c>
      <c r="AC48" s="204">
        <f>'U11M 291'!K24</f>
        <v>213</v>
      </c>
      <c r="AD48" s="205">
        <f>'U11M 291'!L24</f>
        <v>0</v>
      </c>
      <c r="AE48" s="206">
        <f>'U11M 291'!M24</f>
        <v>0</v>
      </c>
      <c r="AF48" s="206">
        <f>'U11M 291'!N24</f>
        <v>0</v>
      </c>
      <c r="AG48" s="207">
        <f t="shared" si="4"/>
        <v>0</v>
      </c>
      <c r="AH48" s="205">
        <f>'U11M 291'!O24</f>
        <v>0</v>
      </c>
      <c r="AI48" s="209" t="str">
        <f t="shared" si="5"/>
        <v/>
      </c>
      <c r="AJ48" s="209" t="str">
        <f>'U11M 291'!K$18</f>
        <v>EM</v>
      </c>
      <c r="AK48" s="209" t="str">
        <f>'U11M 291'!L$18</f>
        <v>Stamford</v>
      </c>
    </row>
    <row r="49" spans="11:37" ht="20.100000000000001" customHeight="1" x14ac:dyDescent="0.3">
      <c r="K49" s="216" t="str">
        <f>'U11B 191'!F25</f>
        <v>R114</v>
      </c>
      <c r="L49" s="217">
        <f>'U11B 191'!G25</f>
        <v>0</v>
      </c>
      <c r="M49" s="221">
        <f>'U11B 191'!H25</f>
        <v>0</v>
      </c>
      <c r="N49" s="221">
        <f>'U11B 191'!I25</f>
        <v>0</v>
      </c>
      <c r="O49" s="218">
        <f t="shared" si="0"/>
        <v>0</v>
      </c>
      <c r="P49" s="220" t="str">
        <f t="shared" si="1"/>
        <v/>
      </c>
      <c r="Q49" s="220" t="str">
        <f>'U11B 191'!F$18</f>
        <v>EM</v>
      </c>
      <c r="R49" s="220">
        <f>'U11B 191'!G$18</f>
        <v>0</v>
      </c>
      <c r="T49" s="192" t="str">
        <f>'U11G 91'!F25</f>
        <v>R14</v>
      </c>
      <c r="U49" s="193">
        <f>'U11G 91'!G25</f>
        <v>0</v>
      </c>
      <c r="V49" s="194">
        <f>'U11G 91'!H25</f>
        <v>0</v>
      </c>
      <c r="W49" s="194">
        <f>'U11G 91'!I25</f>
        <v>0</v>
      </c>
      <c r="X49" s="195">
        <f t="shared" si="2"/>
        <v>0</v>
      </c>
      <c r="Y49" s="197" t="str">
        <f t="shared" si="3"/>
        <v/>
      </c>
      <c r="Z49" s="197" t="str">
        <f>'U11G 91'!F$18</f>
        <v>EM</v>
      </c>
      <c r="AA49" s="197" t="str">
        <f>'U11G 91'!G$18</f>
        <v>Stamford</v>
      </c>
      <c r="AC49" s="204" t="str">
        <f>'U11M 291'!K25</f>
        <v>R214</v>
      </c>
      <c r="AD49" s="205">
        <f>'U11M 291'!L25</f>
        <v>0</v>
      </c>
      <c r="AE49" s="206">
        <f>'U11M 291'!M25</f>
        <v>0</v>
      </c>
      <c r="AF49" s="206">
        <f>'U11M 291'!N25</f>
        <v>0</v>
      </c>
      <c r="AG49" s="207">
        <f t="shared" si="4"/>
        <v>0</v>
      </c>
      <c r="AH49" s="205">
        <f>'U11M 291'!O25</f>
        <v>0</v>
      </c>
      <c r="AI49" s="209" t="str">
        <f t="shared" si="5"/>
        <v/>
      </c>
      <c r="AJ49" s="209" t="str">
        <f>'U11M 291'!K$18</f>
        <v>EM</v>
      </c>
      <c r="AK49" s="209" t="str">
        <f>'U11M 291'!L$18</f>
        <v>Stamford</v>
      </c>
    </row>
    <row r="50" spans="11:37" ht="20.100000000000001" customHeight="1" x14ac:dyDescent="0.3">
      <c r="K50" s="216"/>
      <c r="L50" s="217"/>
      <c r="M50" s="221"/>
      <c r="N50" s="221"/>
      <c r="O50" s="221"/>
      <c r="P50" s="220" t="str">
        <f t="shared" si="1"/>
        <v/>
      </c>
      <c r="Q50" s="220"/>
      <c r="R50" s="220"/>
      <c r="T50" s="192"/>
      <c r="U50" s="198"/>
      <c r="V50" s="194"/>
      <c r="W50" s="194"/>
      <c r="X50" s="194"/>
      <c r="Y50" s="197" t="str">
        <f t="shared" si="3"/>
        <v/>
      </c>
      <c r="Z50" s="197"/>
      <c r="AA50" s="197"/>
      <c r="AC50" s="204"/>
      <c r="AD50" s="210"/>
      <c r="AE50" s="206"/>
      <c r="AF50" s="206"/>
      <c r="AG50" s="206"/>
      <c r="AH50" s="206"/>
      <c r="AI50" s="209" t="str">
        <f t="shared" si="5"/>
        <v/>
      </c>
      <c r="AJ50" s="209"/>
      <c r="AK50" s="209"/>
    </row>
    <row r="51" spans="11:37" ht="20.100000000000001" customHeight="1" x14ac:dyDescent="0.3">
      <c r="K51" s="216">
        <f>'U11B 191'!F41</f>
        <v>150</v>
      </c>
      <c r="L51" s="217" t="str">
        <f>'U11B 191'!G41</f>
        <v>Toby Barrett</v>
      </c>
      <c r="M51" s="221">
        <f>'U11B 191'!H41</f>
        <v>12.05</v>
      </c>
      <c r="N51" s="221">
        <f>'U11B 191'!I41</f>
        <v>14.35</v>
      </c>
      <c r="O51" s="218">
        <f t="shared" si="0"/>
        <v>26.4</v>
      </c>
      <c r="P51" s="220">
        <f t="shared" si="1"/>
        <v>20</v>
      </c>
      <c r="Q51" s="220" t="str">
        <f>'U11B 191'!F$40</f>
        <v>S</v>
      </c>
      <c r="R51" s="220" t="str">
        <f>'U11B 191'!G$40</f>
        <v>Dair House</v>
      </c>
      <c r="T51" s="192">
        <f>'U11G 91'!F41</f>
        <v>50</v>
      </c>
      <c r="U51" s="193" t="str">
        <f>'U11G 91'!G41</f>
        <v>Tallulah Jervis-Allan </v>
      </c>
      <c r="V51" s="194">
        <f>'U11G 91'!H41</f>
        <v>13.266999999999999</v>
      </c>
      <c r="W51" s="194">
        <f>'U11G 91'!I41</f>
        <v>0</v>
      </c>
      <c r="X51" s="195">
        <f t="shared" si="2"/>
        <v>13.266999999999999</v>
      </c>
      <c r="Y51" s="197">
        <f t="shared" si="3"/>
        <v>40</v>
      </c>
      <c r="Z51" s="197" t="str">
        <f>'U11G 91'!F$40</f>
        <v>S</v>
      </c>
      <c r="AA51" s="197" t="str">
        <f>'U11G 91'!G$40</f>
        <v>Maltmans Green</v>
      </c>
      <c r="AC51" s="204">
        <f>'U11M 291'!K41</f>
        <v>250</v>
      </c>
      <c r="AD51" s="205" t="str">
        <f>'U11M 291'!L41</f>
        <v>Rory Spence</v>
      </c>
      <c r="AE51" s="206">
        <f>'U11M 291'!M41</f>
        <v>10.367000000000001</v>
      </c>
      <c r="AF51" s="206">
        <f>'U11M 291'!N41</f>
        <v>14.5</v>
      </c>
      <c r="AG51" s="207">
        <f t="shared" si="4"/>
        <v>24.867000000000001</v>
      </c>
      <c r="AH51" s="205" t="str">
        <f>'U11M 291'!O41</f>
        <v>B</v>
      </c>
      <c r="AI51" s="209">
        <f t="shared" si="5"/>
        <v>44</v>
      </c>
      <c r="AJ51" s="209" t="str">
        <f>'U11M 291'!K$40</f>
        <v xml:space="preserve">S </v>
      </c>
      <c r="AK51" s="209" t="str">
        <f>'U11M 291'!L$40</f>
        <v>Chalfont St Peter</v>
      </c>
    </row>
    <row r="52" spans="11:37" ht="20.100000000000001" customHeight="1" x14ac:dyDescent="0.3">
      <c r="K52" s="216">
        <f>'U11B 191'!F42</f>
        <v>151</v>
      </c>
      <c r="L52" s="217" t="str">
        <f>'U11B 191'!G42</f>
        <v>James Meadows-Wright</v>
      </c>
      <c r="M52" s="221">
        <f>'U11B 191'!H42</f>
        <v>12</v>
      </c>
      <c r="N52" s="221">
        <f>'U11B 191'!I42</f>
        <v>14.35</v>
      </c>
      <c r="O52" s="218">
        <f t="shared" si="0"/>
        <v>26.35</v>
      </c>
      <c r="P52" s="220">
        <f t="shared" si="1"/>
        <v>21</v>
      </c>
      <c r="Q52" s="220" t="str">
        <f>'U11B 191'!F$40</f>
        <v>S</v>
      </c>
      <c r="R52" s="220" t="str">
        <f>'U11B 191'!G$40</f>
        <v>Dair House</v>
      </c>
      <c r="T52" s="192">
        <f>'U11G 91'!F42</f>
        <v>51</v>
      </c>
      <c r="U52" s="193" t="str">
        <f>'U11G 91'!G42</f>
        <v>Jessica Doughty </v>
      </c>
      <c r="V52" s="194">
        <f>'U11G 91'!H42</f>
        <v>0</v>
      </c>
      <c r="W52" s="194">
        <f>'U11G 91'!I42</f>
        <v>15.3</v>
      </c>
      <c r="X52" s="195">
        <f t="shared" si="2"/>
        <v>15.3</v>
      </c>
      <c r="Y52" s="197">
        <f t="shared" si="3"/>
        <v>39</v>
      </c>
      <c r="Z52" s="197" t="str">
        <f>'U11G 91'!F$40</f>
        <v>S</v>
      </c>
      <c r="AA52" s="197" t="str">
        <f>'U11G 91'!G$40</f>
        <v>Maltmans Green</v>
      </c>
      <c r="AC52" s="204">
        <f>'U11M 291'!K42</f>
        <v>251</v>
      </c>
      <c r="AD52" s="205" t="str">
        <f>'U11M 291'!L42</f>
        <v>Eashen Mistry</v>
      </c>
      <c r="AE52" s="206">
        <f>'U11M 291'!M42</f>
        <v>12.334</v>
      </c>
      <c r="AF52" s="206">
        <f>'U11M 291'!N42</f>
        <v>13.6</v>
      </c>
      <c r="AG52" s="207">
        <f t="shared" si="4"/>
        <v>25.933999999999997</v>
      </c>
      <c r="AH52" s="205" t="str">
        <f>'U11M 291'!O42</f>
        <v>B</v>
      </c>
      <c r="AI52" s="209">
        <f t="shared" si="5"/>
        <v>43</v>
      </c>
      <c r="AJ52" s="209" t="str">
        <f>'U11M 291'!K$40</f>
        <v xml:space="preserve">S </v>
      </c>
      <c r="AK52" s="209" t="str">
        <f>'U11M 291'!L$40</f>
        <v>Chalfont St Peter</v>
      </c>
    </row>
    <row r="53" spans="11:37" ht="20.100000000000001" customHeight="1" x14ac:dyDescent="0.3">
      <c r="K53" s="216">
        <f>'U11B 191'!F43</f>
        <v>152</v>
      </c>
      <c r="L53" s="217" t="str">
        <f>'U11B 191'!G43</f>
        <v>Marc Power</v>
      </c>
      <c r="M53" s="221">
        <f>'U11B 191'!H43</f>
        <v>12.1</v>
      </c>
      <c r="N53" s="221">
        <f>'U11B 191'!I43</f>
        <v>12.8</v>
      </c>
      <c r="O53" s="218">
        <f t="shared" si="0"/>
        <v>24.9</v>
      </c>
      <c r="P53" s="220">
        <f t="shared" si="1"/>
        <v>25</v>
      </c>
      <c r="Q53" s="220" t="str">
        <f>'U11B 191'!F$40</f>
        <v>S</v>
      </c>
      <c r="R53" s="220" t="str">
        <f>'U11B 191'!G$40</f>
        <v>Dair House</v>
      </c>
      <c r="T53" s="246">
        <f>'U11G 91'!F43</f>
        <v>52</v>
      </c>
      <c r="U53" s="247" t="str">
        <f>'U11G 91'!G43</f>
        <v>Amber Patel </v>
      </c>
      <c r="V53" s="243">
        <f>'U11G 91'!H43</f>
        <v>14.26</v>
      </c>
      <c r="W53" s="243">
        <f>'U11G 91'!I43</f>
        <v>15.6</v>
      </c>
      <c r="X53" s="244">
        <f t="shared" si="2"/>
        <v>29.86</v>
      </c>
      <c r="Y53" s="197">
        <f t="shared" si="3"/>
        <v>2</v>
      </c>
      <c r="Z53" s="197" t="str">
        <f>'U11G 91'!F$40</f>
        <v>S</v>
      </c>
      <c r="AA53" s="197" t="str">
        <f>'U11G 91'!G$40</f>
        <v>Maltmans Green</v>
      </c>
      <c r="AC53" s="204">
        <f>'U11M 291'!K43</f>
        <v>252</v>
      </c>
      <c r="AD53" s="205" t="str">
        <f>'U11M 291'!L43</f>
        <v>Natalie Williams</v>
      </c>
      <c r="AE53" s="206">
        <f>'U11M 291'!M43</f>
        <v>12.334</v>
      </c>
      <c r="AF53" s="206">
        <f>'U11M 291'!N43</f>
        <v>14.35</v>
      </c>
      <c r="AG53" s="207">
        <f t="shared" si="4"/>
        <v>26.683999999999997</v>
      </c>
      <c r="AH53" s="205" t="str">
        <f>'U11M 291'!O43</f>
        <v>G</v>
      </c>
      <c r="AI53" s="209">
        <f t="shared" si="5"/>
        <v>42</v>
      </c>
      <c r="AJ53" s="209" t="str">
        <f>'U11M 291'!K$40</f>
        <v xml:space="preserve">S </v>
      </c>
      <c r="AK53" s="209" t="str">
        <f>'U11M 291'!L$40</f>
        <v>Chalfont St Peter</v>
      </c>
    </row>
    <row r="54" spans="11:37" ht="20.100000000000001" customHeight="1" x14ac:dyDescent="0.3">
      <c r="K54" s="216">
        <f>'U11B 191'!F44</f>
        <v>153</v>
      </c>
      <c r="L54" s="217" t="str">
        <f>'U11B 191'!G44</f>
        <v>Khalil Armstrong</v>
      </c>
      <c r="M54" s="221">
        <f>'U11B 191'!H44</f>
        <v>11.45</v>
      </c>
      <c r="N54" s="221">
        <f>'U11B 191'!I44</f>
        <v>14.15</v>
      </c>
      <c r="O54" s="218">
        <f t="shared" si="0"/>
        <v>25.6</v>
      </c>
      <c r="P54" s="220">
        <f t="shared" si="1"/>
        <v>24</v>
      </c>
      <c r="Q54" s="220" t="str">
        <f>'U11B 191'!F$40</f>
        <v>S</v>
      </c>
      <c r="R54" s="220" t="str">
        <f>'U11B 191'!G$40</f>
        <v>Dair House</v>
      </c>
      <c r="T54" s="192">
        <f>'U11G 91'!F44</f>
        <v>53</v>
      </c>
      <c r="U54" s="193" t="str">
        <f>'U11G 91'!G44</f>
        <v>Evelyn Green-Wright </v>
      </c>
      <c r="V54" s="194">
        <f>'U11G 91'!H44</f>
        <v>14.2</v>
      </c>
      <c r="W54" s="194">
        <f>'U11G 91'!I44</f>
        <v>15.4</v>
      </c>
      <c r="X54" s="195">
        <f t="shared" si="2"/>
        <v>29.6</v>
      </c>
      <c r="Y54" s="197">
        <f t="shared" si="3"/>
        <v>4</v>
      </c>
      <c r="Z54" s="197" t="str">
        <f>'U11G 91'!F$40</f>
        <v>S</v>
      </c>
      <c r="AA54" s="197" t="str">
        <f>'U11G 91'!G$40</f>
        <v>Maltmans Green</v>
      </c>
      <c r="AC54" s="204">
        <f>'U11M 291'!K44</f>
        <v>253</v>
      </c>
      <c r="AD54" s="205" t="str">
        <f>'U11M 291'!L44</f>
        <v>Darcey Bakehouse</v>
      </c>
      <c r="AE54" s="206">
        <f>'U11M 291'!M44</f>
        <v>13.634</v>
      </c>
      <c r="AF54" s="206">
        <f>'U11M 291'!N44</f>
        <v>14.4</v>
      </c>
      <c r="AG54" s="207">
        <f t="shared" si="4"/>
        <v>28.033999999999999</v>
      </c>
      <c r="AH54" s="205" t="str">
        <f>'U11M 291'!O44</f>
        <v>G</v>
      </c>
      <c r="AI54" s="209">
        <f t="shared" si="5"/>
        <v>24</v>
      </c>
      <c r="AJ54" s="209" t="str">
        <f>'U11M 291'!K$40</f>
        <v xml:space="preserve">S </v>
      </c>
      <c r="AK54" s="209" t="str">
        <f>'U11M 291'!L$40</f>
        <v>Chalfont St Peter</v>
      </c>
    </row>
    <row r="55" spans="11:37" ht="20.100000000000001" customHeight="1" x14ac:dyDescent="0.3">
      <c r="K55" s="216">
        <f>'U11B 191'!F45</f>
        <v>154</v>
      </c>
      <c r="L55" s="217">
        <f>'U11B 191'!G45</f>
        <v>0</v>
      </c>
      <c r="M55" s="221">
        <f>'U11B 191'!H45</f>
        <v>0</v>
      </c>
      <c r="N55" s="221">
        <f>'U11B 191'!I45</f>
        <v>0</v>
      </c>
      <c r="O55" s="218">
        <f t="shared" si="0"/>
        <v>0</v>
      </c>
      <c r="P55" s="220" t="str">
        <f t="shared" si="1"/>
        <v/>
      </c>
      <c r="Q55" s="220" t="str">
        <f>'U11B 191'!F$40</f>
        <v>S</v>
      </c>
      <c r="R55" s="220" t="str">
        <f>'U11B 191'!G$40</f>
        <v>Dair House</v>
      </c>
      <c r="T55" s="245">
        <f>'U11G 91'!F45</f>
        <v>54</v>
      </c>
      <c r="U55" s="239" t="str">
        <f>'U11G 91'!G45</f>
        <v>Layla Jasinksi </v>
      </c>
      <c r="V55" s="243">
        <f>'U11G 91'!H45</f>
        <v>14.632999999999999</v>
      </c>
      <c r="W55" s="243">
        <f>'U11G 91'!I45</f>
        <v>15.2</v>
      </c>
      <c r="X55" s="244">
        <f t="shared" si="2"/>
        <v>29.832999999999998</v>
      </c>
      <c r="Y55" s="197">
        <f t="shared" si="3"/>
        <v>3</v>
      </c>
      <c r="Z55" s="197" t="str">
        <f>'U11G 91'!F$40</f>
        <v>S</v>
      </c>
      <c r="AA55" s="197" t="str">
        <f>'U11G 91'!G$40</f>
        <v>Maltmans Green</v>
      </c>
      <c r="AC55" s="204">
        <f>'U11M 291'!K45</f>
        <v>254</v>
      </c>
      <c r="AD55" s="205" t="str">
        <f>'U11M 291'!L45</f>
        <v>Ruby Wright</v>
      </c>
      <c r="AE55" s="206">
        <f>'U11M 291'!M45</f>
        <v>13.567</v>
      </c>
      <c r="AF55" s="206">
        <f>'U11M 291'!N45</f>
        <v>14.65</v>
      </c>
      <c r="AG55" s="207">
        <f t="shared" si="4"/>
        <v>28.216999999999999</v>
      </c>
      <c r="AH55" s="205" t="str">
        <f>'U11M 291'!O45</f>
        <v>G</v>
      </c>
      <c r="AI55" s="209">
        <f t="shared" si="5"/>
        <v>22</v>
      </c>
      <c r="AJ55" s="209" t="str">
        <f>'U11M 291'!K$40</f>
        <v xml:space="preserve">S </v>
      </c>
      <c r="AK55" s="209" t="str">
        <f>'U11M 291'!L$40</f>
        <v>Chalfont St Peter</v>
      </c>
    </row>
    <row r="56" spans="11:37" ht="20.100000000000001" customHeight="1" x14ac:dyDescent="0.3">
      <c r="K56" s="216">
        <f>'U11B 191'!F46</f>
        <v>155</v>
      </c>
      <c r="L56" s="217">
        <f>'U11B 191'!G46</f>
        <v>0</v>
      </c>
      <c r="M56" s="221">
        <f>'U11B 191'!H46</f>
        <v>0</v>
      </c>
      <c r="N56" s="221">
        <f>'U11B 191'!I46</f>
        <v>0</v>
      </c>
      <c r="O56" s="218">
        <f t="shared" si="0"/>
        <v>0</v>
      </c>
      <c r="P56" s="220" t="str">
        <f t="shared" si="1"/>
        <v/>
      </c>
      <c r="Q56" s="220" t="str">
        <f>'U11B 191'!F$40</f>
        <v>S</v>
      </c>
      <c r="R56" s="220" t="str">
        <f>'U11B 191'!G$40</f>
        <v>Dair House</v>
      </c>
      <c r="T56" s="192">
        <f>'U11G 91'!F46</f>
        <v>55</v>
      </c>
      <c r="U56" s="193" t="str">
        <f>'U11G 91'!G46</f>
        <v>Georgia Edwards </v>
      </c>
      <c r="V56" s="194">
        <f>'U11G 91'!H46</f>
        <v>14.032999999999999</v>
      </c>
      <c r="W56" s="194">
        <f>'U11G 91'!I46</f>
        <v>15.4</v>
      </c>
      <c r="X56" s="195">
        <f t="shared" si="2"/>
        <v>29.433</v>
      </c>
      <c r="Y56" s="197">
        <f t="shared" si="3"/>
        <v>5</v>
      </c>
      <c r="Z56" s="197" t="str">
        <f>'U11G 91'!F$40</f>
        <v>S</v>
      </c>
      <c r="AA56" s="197" t="str">
        <f>'U11G 91'!G$40</f>
        <v>Maltmans Green</v>
      </c>
      <c r="AC56" s="204">
        <f>'U11M 291'!K46</f>
        <v>255</v>
      </c>
      <c r="AD56" s="205">
        <f>'U11M 291'!L46</f>
        <v>0</v>
      </c>
      <c r="AE56" s="206">
        <f>'U11M 291'!M46</f>
        <v>0</v>
      </c>
      <c r="AF56" s="206">
        <f>'U11M 291'!N46</f>
        <v>0</v>
      </c>
      <c r="AG56" s="207">
        <f t="shared" si="4"/>
        <v>0</v>
      </c>
      <c r="AH56" s="205" t="str">
        <f>'U11M 291'!O46</f>
        <v>G</v>
      </c>
      <c r="AI56" s="209" t="str">
        <f t="shared" si="5"/>
        <v/>
      </c>
      <c r="AJ56" s="209" t="str">
        <f>'U11M 291'!K$40</f>
        <v xml:space="preserve">S </v>
      </c>
      <c r="AK56" s="209" t="str">
        <f>'U11M 291'!L$40</f>
        <v>Chalfont St Peter</v>
      </c>
    </row>
    <row r="57" spans="11:37" ht="20.100000000000001" customHeight="1" x14ac:dyDescent="0.3">
      <c r="K57" s="216" t="str">
        <f>'U11B 191'!F47</f>
        <v>R156</v>
      </c>
      <c r="L57" s="217">
        <f>'U11B 191'!G47</f>
        <v>0</v>
      </c>
      <c r="M57" s="221">
        <f>'U11B 191'!H47</f>
        <v>0</v>
      </c>
      <c r="N57" s="221">
        <f>'U11B 191'!I47</f>
        <v>0</v>
      </c>
      <c r="O57" s="218">
        <f t="shared" si="0"/>
        <v>0</v>
      </c>
      <c r="P57" s="220" t="str">
        <f t="shared" si="1"/>
        <v/>
      </c>
      <c r="Q57" s="220" t="str">
        <f>'U11B 191'!F$40</f>
        <v>S</v>
      </c>
      <c r="R57" s="220" t="str">
        <f>'U11B 191'!G$40</f>
        <v>Dair House</v>
      </c>
      <c r="T57" s="192" t="str">
        <f>'U11G 91'!F47</f>
        <v>R56</v>
      </c>
      <c r="U57" s="193">
        <f>'U11G 91'!G47</f>
        <v>0</v>
      </c>
      <c r="V57" s="194">
        <f>'U11G 91'!H47</f>
        <v>0</v>
      </c>
      <c r="W57" s="194">
        <f>'U11G 91'!I47</f>
        <v>0</v>
      </c>
      <c r="X57" s="195">
        <f t="shared" si="2"/>
        <v>0</v>
      </c>
      <c r="Y57" s="197" t="str">
        <f t="shared" si="3"/>
        <v/>
      </c>
      <c r="Z57" s="197" t="str">
        <f>'U11G 91'!F$40</f>
        <v>S</v>
      </c>
      <c r="AA57" s="197" t="str">
        <f>'U11G 91'!G$40</f>
        <v>Maltmans Green</v>
      </c>
      <c r="AC57" s="204" t="str">
        <f>'U11M 291'!K47</f>
        <v>R256</v>
      </c>
      <c r="AD57" s="205">
        <f>'U11M 291'!L47</f>
        <v>0</v>
      </c>
      <c r="AE57" s="206">
        <f>'U11M 291'!M47</f>
        <v>0</v>
      </c>
      <c r="AF57" s="206">
        <f>'U11M 291'!N47</f>
        <v>0</v>
      </c>
      <c r="AG57" s="207">
        <f t="shared" si="4"/>
        <v>0</v>
      </c>
      <c r="AH57" s="205">
        <f>'U11M 291'!O47</f>
        <v>0</v>
      </c>
      <c r="AI57" s="209" t="str">
        <f t="shared" si="5"/>
        <v/>
      </c>
      <c r="AJ57" s="209" t="str">
        <f>'U11M 291'!K$40</f>
        <v xml:space="preserve">S </v>
      </c>
      <c r="AK57" s="209" t="str">
        <f>'U11M 291'!L$40</f>
        <v>Chalfont St Peter</v>
      </c>
    </row>
    <row r="58" spans="11:37" ht="20.100000000000001" customHeight="1" x14ac:dyDescent="0.3">
      <c r="K58" s="216"/>
      <c r="L58" s="217"/>
      <c r="M58" s="221"/>
      <c r="N58" s="221"/>
      <c r="O58" s="221"/>
      <c r="P58" s="220" t="str">
        <f t="shared" si="1"/>
        <v/>
      </c>
      <c r="Q58" s="220"/>
      <c r="R58" s="220"/>
      <c r="T58" s="192"/>
      <c r="U58" s="198"/>
      <c r="V58" s="194"/>
      <c r="W58" s="194"/>
      <c r="X58" s="194"/>
      <c r="Y58" s="197" t="str">
        <f t="shared" si="3"/>
        <v/>
      </c>
      <c r="Z58" s="197"/>
      <c r="AA58" s="197"/>
      <c r="AC58" s="204"/>
      <c r="AD58" s="210"/>
      <c r="AE58" s="206"/>
      <c r="AF58" s="206"/>
      <c r="AG58" s="206"/>
      <c r="AH58" s="206"/>
      <c r="AI58" s="209" t="str">
        <f t="shared" si="5"/>
        <v/>
      </c>
      <c r="AJ58" s="209"/>
      <c r="AK58" s="209"/>
    </row>
    <row r="59" spans="11:37" ht="20.100000000000001" customHeight="1" x14ac:dyDescent="0.3">
      <c r="K59" s="216">
        <f>'U11B 191'!F52</f>
        <v>171</v>
      </c>
      <c r="L59" s="216">
        <f>'U11B 191'!G52</f>
        <v>0</v>
      </c>
      <c r="M59" s="221">
        <f>'U11B 191'!H52</f>
        <v>0</v>
      </c>
      <c r="N59" s="221">
        <f>'U11B 191'!I52</f>
        <v>0</v>
      </c>
      <c r="O59" s="218">
        <f t="shared" si="0"/>
        <v>0</v>
      </c>
      <c r="P59" s="220" t="str">
        <f t="shared" si="1"/>
        <v/>
      </c>
      <c r="Q59" s="220" t="str">
        <f>'U11B 191'!F$51</f>
        <v>W</v>
      </c>
      <c r="R59" s="220">
        <f>'U11B 191'!G$51</f>
        <v>0</v>
      </c>
      <c r="T59" s="192">
        <f>'U11G 91'!F52</f>
        <v>71</v>
      </c>
      <c r="U59" s="193" t="str">
        <f>'U11G 91'!G52</f>
        <v>Sofia Cardona-Scanlon</v>
      </c>
      <c r="V59" s="194">
        <f>'U11G 91'!H52</f>
        <v>12.3</v>
      </c>
      <c r="W59" s="194">
        <f>'U11G 91'!I52</f>
        <v>14</v>
      </c>
      <c r="X59" s="195">
        <f t="shared" si="2"/>
        <v>26.3</v>
      </c>
      <c r="Y59" s="197">
        <f t="shared" si="3"/>
        <v>34</v>
      </c>
      <c r="Z59" s="197" t="str">
        <f>'U11G 91'!F$51</f>
        <v>W</v>
      </c>
      <c r="AA59" s="197" t="str">
        <f>'U11G 91'!G$51</f>
        <v>Llandaff City</v>
      </c>
      <c r="AC59" s="204">
        <f>'U11M 291'!K52</f>
        <v>271</v>
      </c>
      <c r="AD59" s="205" t="str">
        <f>'U11M 291'!L52</f>
        <v xml:space="preserve">Jacob Lloyd </v>
      </c>
      <c r="AE59" s="206">
        <f>'U11M 291'!M52</f>
        <v>14.6</v>
      </c>
      <c r="AF59" s="206">
        <f>'U11M 291'!N52</f>
        <v>15.55</v>
      </c>
      <c r="AG59" s="207">
        <f t="shared" si="4"/>
        <v>30.15</v>
      </c>
      <c r="AH59" s="205" t="str">
        <f>'U11M 291'!O52</f>
        <v>B</v>
      </c>
      <c r="AI59" s="209">
        <f t="shared" si="5"/>
        <v>5</v>
      </c>
      <c r="AJ59" s="209" t="str">
        <f>'U11M 291'!K$51</f>
        <v>W</v>
      </c>
      <c r="AK59" s="209" t="str">
        <f>'U11M 291'!L$51</f>
        <v>Marlborough</v>
      </c>
    </row>
    <row r="60" spans="11:37" ht="20.100000000000001" customHeight="1" x14ac:dyDescent="0.3">
      <c r="K60" s="216">
        <f>'U11B 191'!F53</f>
        <v>172</v>
      </c>
      <c r="L60" s="216">
        <f>'U11B 191'!G53</f>
        <v>0</v>
      </c>
      <c r="M60" s="221">
        <f>'U11B 191'!H53</f>
        <v>0</v>
      </c>
      <c r="N60" s="221">
        <f>'U11B 191'!I53</f>
        <v>0</v>
      </c>
      <c r="O60" s="218">
        <f t="shared" si="0"/>
        <v>0</v>
      </c>
      <c r="P60" s="220" t="str">
        <f t="shared" si="1"/>
        <v/>
      </c>
      <c r="Q60" s="220" t="str">
        <f>'U11B 191'!F$51</f>
        <v>W</v>
      </c>
      <c r="R60" s="220">
        <f>'U11B 191'!G$51</f>
        <v>0</v>
      </c>
      <c r="T60" s="192">
        <f>'U11G 91'!F53</f>
        <v>72</v>
      </c>
      <c r="U60" s="193" t="str">
        <f>'U11G 91'!G53</f>
        <v>Stephanie Osonaike </v>
      </c>
      <c r="V60" s="194">
        <f>'U11G 91'!H53</f>
        <v>12.034000000000001</v>
      </c>
      <c r="W60" s="194">
        <f>'U11G 91'!I53</f>
        <v>14.8</v>
      </c>
      <c r="X60" s="195">
        <f t="shared" si="2"/>
        <v>26.834000000000003</v>
      </c>
      <c r="Y60" s="197">
        <f t="shared" si="3"/>
        <v>30</v>
      </c>
      <c r="Z60" s="197" t="str">
        <f>'U11G 91'!F$51</f>
        <v>W</v>
      </c>
      <c r="AA60" s="197" t="str">
        <f>'U11G 91'!G$51</f>
        <v>Llandaff City</v>
      </c>
      <c r="AC60" s="235">
        <f>'U11M 291'!K53</f>
        <v>272</v>
      </c>
      <c r="AD60" s="236" t="str">
        <f>'U11M 291'!L53</f>
        <v>Noah Lloyd *</v>
      </c>
      <c r="AE60" s="236">
        <f>'U11M 291'!M53</f>
        <v>14.766999999999999</v>
      </c>
      <c r="AF60" s="236">
        <f>'U11M 291'!N53</f>
        <v>15.7</v>
      </c>
      <c r="AG60" s="237">
        <f t="shared" si="4"/>
        <v>30.466999999999999</v>
      </c>
      <c r="AH60" s="238" t="str">
        <f>'U11M 291'!O53</f>
        <v>B</v>
      </c>
      <c r="AI60" s="209">
        <f t="shared" si="5"/>
        <v>2</v>
      </c>
      <c r="AJ60" s="209" t="str">
        <f>'U11M 291'!K$51</f>
        <v>W</v>
      </c>
      <c r="AK60" s="209" t="str">
        <f>'U11M 291'!L$51</f>
        <v>Marlborough</v>
      </c>
    </row>
    <row r="61" spans="11:37" ht="20.100000000000001" customHeight="1" x14ac:dyDescent="0.3">
      <c r="K61" s="216">
        <f>'U11B 191'!F54</f>
        <v>173</v>
      </c>
      <c r="L61" s="216">
        <f>'U11B 191'!G54</f>
        <v>0</v>
      </c>
      <c r="M61" s="221">
        <f>'U11B 191'!H54</f>
        <v>0</v>
      </c>
      <c r="N61" s="221">
        <f>'U11B 191'!I54</f>
        <v>0</v>
      </c>
      <c r="O61" s="218">
        <f t="shared" si="0"/>
        <v>0</v>
      </c>
      <c r="P61" s="220" t="str">
        <f t="shared" si="1"/>
        <v/>
      </c>
      <c r="Q61" s="220" t="str">
        <f>'U11B 191'!F$51</f>
        <v>W</v>
      </c>
      <c r="R61" s="220">
        <f>'U11B 191'!G$51</f>
        <v>0</v>
      </c>
      <c r="T61" s="192">
        <f>'U11G 91'!F54</f>
        <v>73</v>
      </c>
      <c r="U61" s="193" t="str">
        <f>'U11G 91'!G54</f>
        <v>Elsie Hill </v>
      </c>
      <c r="V61" s="194">
        <f>'U11G 91'!H54</f>
        <v>13.266999999999999</v>
      </c>
      <c r="W61" s="194">
        <f>'U11G 91'!I54</f>
        <v>14.05</v>
      </c>
      <c r="X61" s="195">
        <f t="shared" si="2"/>
        <v>27.317</v>
      </c>
      <c r="Y61" s="197">
        <f t="shared" si="3"/>
        <v>26</v>
      </c>
      <c r="Z61" s="197" t="str">
        <f>'U11G 91'!F$51</f>
        <v>W</v>
      </c>
      <c r="AA61" s="197" t="str">
        <f>'U11G 91'!G$51</f>
        <v>Llandaff City</v>
      </c>
      <c r="AC61" s="204">
        <f>'U11M 291'!K54</f>
        <v>273</v>
      </c>
      <c r="AD61" s="205" t="str">
        <f>'U11M 291'!L54</f>
        <v>Chloe Shields</v>
      </c>
      <c r="AE61" s="206">
        <f>'U11M 291'!M54</f>
        <v>14.667</v>
      </c>
      <c r="AF61" s="206">
        <f>'U11M 291'!N54</f>
        <v>14.75</v>
      </c>
      <c r="AG61" s="207">
        <f t="shared" si="4"/>
        <v>29.417000000000002</v>
      </c>
      <c r="AH61" s="205" t="str">
        <f>'U11M 291'!O54</f>
        <v>G</v>
      </c>
      <c r="AI61" s="209">
        <f t="shared" si="5"/>
        <v>9</v>
      </c>
      <c r="AJ61" s="209" t="str">
        <f>'U11M 291'!K$51</f>
        <v>W</v>
      </c>
      <c r="AK61" s="209" t="str">
        <f>'U11M 291'!L$51</f>
        <v>Marlborough</v>
      </c>
    </row>
    <row r="62" spans="11:37" ht="20.100000000000001" customHeight="1" x14ac:dyDescent="0.3">
      <c r="K62" s="216">
        <f>'U11B 191'!F55</f>
        <v>174</v>
      </c>
      <c r="L62" s="216">
        <f>'U11B 191'!G55</f>
        <v>0</v>
      </c>
      <c r="M62" s="221">
        <f>'U11B 191'!H55</f>
        <v>0</v>
      </c>
      <c r="N62" s="221">
        <f>'U11B 191'!I55</f>
        <v>0</v>
      </c>
      <c r="O62" s="218">
        <f t="shared" si="0"/>
        <v>0</v>
      </c>
      <c r="P62" s="220" t="str">
        <f t="shared" si="1"/>
        <v/>
      </c>
      <c r="Q62" s="220" t="str">
        <f>'U11B 191'!F$51</f>
        <v>W</v>
      </c>
      <c r="R62" s="220">
        <f>'U11B 191'!G$51</f>
        <v>0</v>
      </c>
      <c r="T62" s="192">
        <f>'U11G 91'!F55</f>
        <v>74</v>
      </c>
      <c r="U62" s="193" t="str">
        <f>'U11G 91'!G55</f>
        <v>Lily Duggan </v>
      </c>
      <c r="V62" s="194">
        <f>'U11G 91'!H55</f>
        <v>13.634</v>
      </c>
      <c r="W62" s="194">
        <f>'U11G 91'!I55</f>
        <v>15</v>
      </c>
      <c r="X62" s="195">
        <f t="shared" si="2"/>
        <v>28.634</v>
      </c>
      <c r="Y62" s="197">
        <f t="shared" si="3"/>
        <v>11</v>
      </c>
      <c r="Z62" s="197" t="str">
        <f>'U11G 91'!F$51</f>
        <v>W</v>
      </c>
      <c r="AA62" s="197" t="str">
        <f>'U11G 91'!G$51</f>
        <v>Llandaff City</v>
      </c>
      <c r="AC62" s="204">
        <f>'U11M 291'!K55</f>
        <v>274</v>
      </c>
      <c r="AD62" s="205" t="str">
        <f>'U11M 291'!L55</f>
        <v>Tabitha Ball</v>
      </c>
      <c r="AE62" s="206">
        <f>'U11M 291'!M55</f>
        <v>14.634</v>
      </c>
      <c r="AF62" s="206">
        <f>'U11M 291'!N55</f>
        <v>14.25</v>
      </c>
      <c r="AG62" s="207">
        <f t="shared" si="4"/>
        <v>28.884</v>
      </c>
      <c r="AH62" s="205" t="str">
        <f>'U11M 291'!O55</f>
        <v>G</v>
      </c>
      <c r="AI62" s="209">
        <f t="shared" si="5"/>
        <v>14</v>
      </c>
      <c r="AJ62" s="209" t="str">
        <f>'U11M 291'!K$51</f>
        <v>W</v>
      </c>
      <c r="AK62" s="209" t="str">
        <f>'U11M 291'!L$51</f>
        <v>Marlborough</v>
      </c>
    </row>
    <row r="63" spans="11:37" ht="20.100000000000001" customHeight="1" x14ac:dyDescent="0.3">
      <c r="K63" s="216">
        <f>'U11B 191'!F56</f>
        <v>175</v>
      </c>
      <c r="L63" s="216">
        <f>'U11B 191'!G56</f>
        <v>0</v>
      </c>
      <c r="M63" s="221">
        <f>'U11B 191'!H56</f>
        <v>0</v>
      </c>
      <c r="N63" s="221">
        <f>'U11B 191'!I56</f>
        <v>0</v>
      </c>
      <c r="O63" s="218">
        <f t="shared" si="0"/>
        <v>0</v>
      </c>
      <c r="P63" s="220" t="str">
        <f t="shared" si="1"/>
        <v/>
      </c>
      <c r="Q63" s="220" t="str">
        <f>'U11B 191'!F$51</f>
        <v>W</v>
      </c>
      <c r="R63" s="220">
        <f>'U11B 191'!G$51</f>
        <v>0</v>
      </c>
      <c r="T63" s="192">
        <f>'U11G 91'!F56</f>
        <v>75</v>
      </c>
      <c r="U63" s="193">
        <f>'U11G 91'!G56</f>
        <v>0</v>
      </c>
      <c r="V63" s="194">
        <f>'U11G 91'!H56</f>
        <v>0</v>
      </c>
      <c r="W63" s="194">
        <f>'U11G 91'!I56</f>
        <v>0</v>
      </c>
      <c r="X63" s="195">
        <f t="shared" si="2"/>
        <v>0</v>
      </c>
      <c r="Y63" s="197" t="str">
        <f t="shared" si="3"/>
        <v/>
      </c>
      <c r="Z63" s="197" t="str">
        <f>'U11G 91'!F$51</f>
        <v>W</v>
      </c>
      <c r="AA63" s="197" t="str">
        <f>'U11G 91'!G$51</f>
        <v>Llandaff City</v>
      </c>
      <c r="AC63" s="233">
        <f>'U11M 291'!K56</f>
        <v>275</v>
      </c>
      <c r="AD63" s="234" t="str">
        <f>'U11M 291'!L56</f>
        <v>Isabella Kinsella</v>
      </c>
      <c r="AE63" s="231">
        <f>'U11M 291'!M56</f>
        <v>14.867000000000001</v>
      </c>
      <c r="AF63" s="231">
        <f>'U11M 291'!N56</f>
        <v>15.45</v>
      </c>
      <c r="AG63" s="232">
        <f t="shared" si="4"/>
        <v>30.317</v>
      </c>
      <c r="AH63" s="234" t="str">
        <f>'U11M 291'!O56</f>
        <v>G</v>
      </c>
      <c r="AI63" s="209">
        <f t="shared" si="5"/>
        <v>4</v>
      </c>
      <c r="AJ63" s="209" t="str">
        <f>'U11M 291'!K$51</f>
        <v>W</v>
      </c>
      <c r="AK63" s="209" t="str">
        <f>'U11M 291'!L$51</f>
        <v>Marlborough</v>
      </c>
    </row>
    <row r="64" spans="11:37" ht="20.100000000000001" customHeight="1" x14ac:dyDescent="0.3">
      <c r="K64" s="216">
        <f>'U11B 191'!F57</f>
        <v>176</v>
      </c>
      <c r="L64" s="216">
        <f>'U11B 191'!G57</f>
        <v>0</v>
      </c>
      <c r="M64" s="221">
        <f>'U11B 191'!H57</f>
        <v>0</v>
      </c>
      <c r="N64" s="221">
        <f>'U11B 191'!I57</f>
        <v>0</v>
      </c>
      <c r="O64" s="218">
        <f t="shared" si="0"/>
        <v>0</v>
      </c>
      <c r="P64" s="220" t="str">
        <f t="shared" si="1"/>
        <v/>
      </c>
      <c r="Q64" s="220" t="str">
        <f>'U11B 191'!F$51</f>
        <v>W</v>
      </c>
      <c r="R64" s="220">
        <f>'U11B 191'!G$51</f>
        <v>0</v>
      </c>
      <c r="T64" s="192">
        <f>'U11G 91'!F57</f>
        <v>76</v>
      </c>
      <c r="U64" s="193">
        <f>'U11G 91'!G57</f>
        <v>0</v>
      </c>
      <c r="V64" s="194">
        <f>'U11G 91'!H57</f>
        <v>0</v>
      </c>
      <c r="W64" s="194">
        <f>'U11G 91'!I57</f>
        <v>0</v>
      </c>
      <c r="X64" s="195">
        <f t="shared" si="2"/>
        <v>0</v>
      </c>
      <c r="Y64" s="197" t="str">
        <f t="shared" si="3"/>
        <v/>
      </c>
      <c r="Z64" s="197" t="str">
        <f>'U11G 91'!F$51</f>
        <v>W</v>
      </c>
      <c r="AA64" s="197" t="str">
        <f>'U11G 91'!G$51</f>
        <v>Llandaff City</v>
      </c>
      <c r="AC64" s="204">
        <f>'U11M 291'!K57</f>
        <v>276</v>
      </c>
      <c r="AD64" s="205">
        <f>'U11M 291'!L57</f>
        <v>0</v>
      </c>
      <c r="AE64" s="206">
        <f>'U11M 291'!M57</f>
        <v>0</v>
      </c>
      <c r="AF64" s="206">
        <f>'U11M 291'!N57</f>
        <v>0</v>
      </c>
      <c r="AG64" s="207">
        <f t="shared" si="4"/>
        <v>0</v>
      </c>
      <c r="AH64" s="205">
        <f>'U11M 291'!O57</f>
        <v>0</v>
      </c>
      <c r="AI64" s="209" t="str">
        <f t="shared" si="5"/>
        <v/>
      </c>
      <c r="AJ64" s="209" t="str">
        <f>'U11M 291'!K$51</f>
        <v>W</v>
      </c>
      <c r="AK64" s="209" t="str">
        <f>'U11M 291'!L$51</f>
        <v>Marlborough</v>
      </c>
    </row>
    <row r="65" spans="11:37" ht="20.100000000000001" customHeight="1" x14ac:dyDescent="0.3">
      <c r="K65" s="216" t="str">
        <f>'U11B 191'!F58</f>
        <v>R177</v>
      </c>
      <c r="L65" s="216">
        <f>'U11B 191'!G58</f>
        <v>0</v>
      </c>
      <c r="M65" s="221">
        <f>'U11B 191'!H58</f>
        <v>0</v>
      </c>
      <c r="N65" s="221">
        <f>'U11B 191'!I58</f>
        <v>0</v>
      </c>
      <c r="O65" s="218">
        <f t="shared" si="0"/>
        <v>0</v>
      </c>
      <c r="P65" s="220" t="str">
        <f t="shared" si="1"/>
        <v/>
      </c>
      <c r="Q65" s="220" t="str">
        <f>'U11B 191'!F$51</f>
        <v>W</v>
      </c>
      <c r="R65" s="220">
        <f>'U11B 191'!G$51</f>
        <v>0</v>
      </c>
      <c r="T65" s="192" t="str">
        <f>'U11G 91'!F58</f>
        <v>R77</v>
      </c>
      <c r="U65" s="193">
        <f>'U11G 91'!G58</f>
        <v>0</v>
      </c>
      <c r="V65" s="194">
        <f>'U11G 91'!H58</f>
        <v>0</v>
      </c>
      <c r="W65" s="194">
        <f>'U11G 91'!I58</f>
        <v>0</v>
      </c>
      <c r="X65" s="195">
        <f t="shared" si="2"/>
        <v>0</v>
      </c>
      <c r="Y65" s="197" t="str">
        <f t="shared" si="3"/>
        <v/>
      </c>
      <c r="Z65" s="197" t="str">
        <f>'U11G 91'!F$51</f>
        <v>W</v>
      </c>
      <c r="AA65" s="197" t="str">
        <f>'U11G 91'!G$51</f>
        <v>Llandaff City</v>
      </c>
      <c r="AC65" s="204" t="str">
        <f>'U11M 291'!K58</f>
        <v>R277</v>
      </c>
      <c r="AD65" s="205">
        <f>'U11M 291'!L58</f>
        <v>0</v>
      </c>
      <c r="AE65" s="206">
        <f>'U11M 291'!M58</f>
        <v>0</v>
      </c>
      <c r="AF65" s="206">
        <f>'U11M 291'!N58</f>
        <v>0</v>
      </c>
      <c r="AG65" s="207">
        <f t="shared" si="4"/>
        <v>0</v>
      </c>
      <c r="AH65" s="205">
        <f>'U11M 291'!O58</f>
        <v>0</v>
      </c>
      <c r="AI65" s="209" t="str">
        <f t="shared" si="5"/>
        <v/>
      </c>
      <c r="AJ65" s="209" t="str">
        <f>'U11M 291'!K$51</f>
        <v>W</v>
      </c>
      <c r="AK65" s="209" t="str">
        <f>'U11M 291'!L$51</f>
        <v>Marlborough</v>
      </c>
    </row>
    <row r="66" spans="11:37" ht="20.100000000000001" customHeight="1" x14ac:dyDescent="0.3">
      <c r="K66" s="216"/>
      <c r="L66" s="217"/>
      <c r="M66" s="218"/>
      <c r="N66" s="218"/>
      <c r="O66" s="218"/>
      <c r="P66" s="220" t="str">
        <f t="shared" si="1"/>
        <v/>
      </c>
      <c r="Q66" s="220"/>
      <c r="R66" s="220"/>
      <c r="T66" s="192"/>
      <c r="U66" s="198"/>
      <c r="V66" s="195"/>
      <c r="W66" s="195"/>
      <c r="X66" s="195"/>
      <c r="Y66" s="197" t="str">
        <f t="shared" si="3"/>
        <v/>
      </c>
      <c r="Z66" s="197"/>
      <c r="AA66" s="197"/>
      <c r="AC66" s="204"/>
      <c r="AD66" s="210"/>
      <c r="AE66" s="207"/>
      <c r="AF66" s="207"/>
      <c r="AG66" s="207"/>
      <c r="AH66" s="207"/>
      <c r="AI66" s="209" t="str">
        <f t="shared" si="5"/>
        <v/>
      </c>
      <c r="AJ66" s="209"/>
      <c r="AK66" s="209"/>
    </row>
    <row r="67" spans="11:37" ht="20.100000000000001" customHeight="1" x14ac:dyDescent="0.3">
      <c r="K67" s="216">
        <f>'U11B 191'!K19</f>
        <v>115</v>
      </c>
      <c r="L67" s="216">
        <f>'U11B 191'!L19</f>
        <v>0</v>
      </c>
      <c r="M67" s="221">
        <f>'U11B 191'!M19</f>
        <v>0</v>
      </c>
      <c r="N67" s="221">
        <f>'U11B 191'!N19</f>
        <v>0</v>
      </c>
      <c r="O67" s="218">
        <f t="shared" si="0"/>
        <v>0</v>
      </c>
      <c r="P67" s="220" t="str">
        <f t="shared" si="1"/>
        <v/>
      </c>
      <c r="Q67" s="220" t="str">
        <f>'U11B 191'!K$18</f>
        <v>L</v>
      </c>
      <c r="R67" s="220">
        <f>'U11B 191'!L$18</f>
        <v>0</v>
      </c>
      <c r="T67" s="192">
        <f>'U11G 91'!K19</f>
        <v>15</v>
      </c>
      <c r="U67" s="194" t="str">
        <f>'U11G 91'!L19</f>
        <v>Naavya Agrawal</v>
      </c>
      <c r="V67" s="194">
        <f>'U11G 91'!M19</f>
        <v>13.467000000000001</v>
      </c>
      <c r="W67" s="194">
        <f>'U11G 91'!N19</f>
        <v>14.4</v>
      </c>
      <c r="X67" s="195">
        <f t="shared" si="2"/>
        <v>27.867000000000001</v>
      </c>
      <c r="Y67" s="197">
        <f t="shared" si="3"/>
        <v>19</v>
      </c>
      <c r="Z67" s="199" t="str">
        <f>'U11G 91'!K$18</f>
        <v>L</v>
      </c>
      <c r="AA67" s="197" t="str">
        <f>'U11G 91'!L$18</f>
        <v>Bute House</v>
      </c>
      <c r="AC67" s="204">
        <f xml:space="preserve"> 'U11M 291'!U19</f>
        <v>215</v>
      </c>
      <c r="AD67" s="204" t="str">
        <f xml:space="preserve"> 'U11M 291'!V19</f>
        <v>Owen Matthews</v>
      </c>
      <c r="AE67" s="206">
        <f xml:space="preserve"> 'U11M 291'!W19</f>
        <v>11.95</v>
      </c>
      <c r="AF67" s="206">
        <f xml:space="preserve"> 'U11M 291'!X19</f>
        <v>12.8</v>
      </c>
      <c r="AG67" s="207">
        <f t="shared" si="4"/>
        <v>24.75</v>
      </c>
      <c r="AH67" s="204" t="str">
        <f xml:space="preserve"> 'U11M 291'!Y19</f>
        <v>B</v>
      </c>
      <c r="AI67" s="209">
        <f t="shared" si="5"/>
        <v>45</v>
      </c>
      <c r="AJ67" s="211" t="str">
        <f>'U11M 291'!U$18</f>
        <v>L</v>
      </c>
      <c r="AK67" s="211" t="str">
        <f>'U11M 291'!V$18</f>
        <v>Surbiton High</v>
      </c>
    </row>
    <row r="68" spans="11:37" ht="20.100000000000001" customHeight="1" x14ac:dyDescent="0.3">
      <c r="K68" s="216">
        <f>'U11B 191'!K20</f>
        <v>116</v>
      </c>
      <c r="L68" s="216">
        <f>'U11B 191'!L20</f>
        <v>0</v>
      </c>
      <c r="M68" s="221">
        <f>'U11B 191'!M20</f>
        <v>0</v>
      </c>
      <c r="N68" s="221">
        <f>'U11B 191'!N20</f>
        <v>0</v>
      </c>
      <c r="O68" s="218">
        <f t="shared" ref="O68:O73" si="6">SUM(M68:N68)</f>
        <v>0</v>
      </c>
      <c r="P68" s="220" t="str">
        <f t="shared" ref="P68:P97" si="7">IF(O68&gt;0,RANK(O68,O$3:O$100,0),"")</f>
        <v/>
      </c>
      <c r="Q68" s="220" t="str">
        <f>'U11B 191'!K$18</f>
        <v>L</v>
      </c>
      <c r="R68" s="220">
        <f>'U11B 191'!L$18</f>
        <v>0</v>
      </c>
      <c r="T68" s="192">
        <f>'U11G 91'!K20</f>
        <v>16</v>
      </c>
      <c r="U68" s="194" t="str">
        <f>'U11G 91'!L20</f>
        <v>Anouska Gupta</v>
      </c>
      <c r="V68" s="194">
        <f>'U11G 91'!M20</f>
        <v>14.734</v>
      </c>
      <c r="W68" s="194">
        <f>'U11G 91'!N20</f>
        <v>14.2</v>
      </c>
      <c r="X68" s="195">
        <f t="shared" ref="X68:X73" si="8">SUM(V68:W68)</f>
        <v>28.933999999999997</v>
      </c>
      <c r="Y68" s="197">
        <f t="shared" ref="Y68:Y97" si="9">IF(X68&gt;0,RANK(X68,X$3:X$100,0),"")</f>
        <v>9</v>
      </c>
      <c r="Z68" s="199" t="str">
        <f>'U11G 91'!K$18</f>
        <v>L</v>
      </c>
      <c r="AA68" s="197" t="str">
        <f>'U11G 91'!L$18</f>
        <v>Bute House</v>
      </c>
      <c r="AC68" s="204">
        <f xml:space="preserve"> 'U11M 291'!U20</f>
        <v>216</v>
      </c>
      <c r="AD68" s="204" t="str">
        <f xml:space="preserve"> 'U11M 291'!V20</f>
        <v>Leo Brown</v>
      </c>
      <c r="AE68" s="206">
        <f xml:space="preserve"> 'U11M 291'!W20</f>
        <v>12.6</v>
      </c>
      <c r="AF68" s="206">
        <f xml:space="preserve"> 'U11M 291'!X20</f>
        <v>14.45</v>
      </c>
      <c r="AG68" s="207">
        <f t="shared" ref="AG68:AG73" si="10">SUM(AE68:AF68)</f>
        <v>27.049999999999997</v>
      </c>
      <c r="AH68" s="204" t="str">
        <f xml:space="preserve"> 'U11M 291'!Y20</f>
        <v>B</v>
      </c>
      <c r="AI68" s="209">
        <f t="shared" ref="AI68:AI97" si="11">IF(AG68&gt;0,RANK(AG68,AG$3:AG$100,0),"")</f>
        <v>36</v>
      </c>
      <c r="AJ68" s="211" t="str">
        <f>'U11M 291'!U$18</f>
        <v>L</v>
      </c>
      <c r="AK68" s="211" t="str">
        <f>'U11M 291'!V$18</f>
        <v>Surbiton High</v>
      </c>
    </row>
    <row r="69" spans="11:37" ht="20.100000000000001" customHeight="1" x14ac:dyDescent="0.3">
      <c r="K69" s="216">
        <f>'U11B 191'!K21</f>
        <v>117</v>
      </c>
      <c r="L69" s="216">
        <f>'U11B 191'!L21</f>
        <v>0</v>
      </c>
      <c r="M69" s="221">
        <f>'U11B 191'!M21</f>
        <v>0</v>
      </c>
      <c r="N69" s="221">
        <f>'U11B 191'!N21</f>
        <v>0</v>
      </c>
      <c r="O69" s="218">
        <f t="shared" si="6"/>
        <v>0</v>
      </c>
      <c r="P69" s="220" t="str">
        <f t="shared" si="7"/>
        <v/>
      </c>
      <c r="Q69" s="220" t="str">
        <f>'U11B 191'!K$18</f>
        <v>L</v>
      </c>
      <c r="R69" s="220">
        <f>'U11B 191'!L$18</f>
        <v>0</v>
      </c>
      <c r="T69" s="192">
        <f>'U11G 91'!K21</f>
        <v>17</v>
      </c>
      <c r="U69" s="194" t="str">
        <f>'U11G 91'!L21</f>
        <v>Matilda Faes</v>
      </c>
      <c r="V69" s="194">
        <f>'U11G 91'!M21</f>
        <v>15.067</v>
      </c>
      <c r="W69" s="194">
        <f>'U11G 91'!N21</f>
        <v>14.25</v>
      </c>
      <c r="X69" s="195">
        <f t="shared" si="8"/>
        <v>29.317</v>
      </c>
      <c r="Y69" s="197">
        <f t="shared" si="9"/>
        <v>6</v>
      </c>
      <c r="Z69" s="199" t="str">
        <f>'U11G 91'!K$18</f>
        <v>L</v>
      </c>
      <c r="AA69" s="197" t="str">
        <f>'U11G 91'!L$18</f>
        <v>Bute House</v>
      </c>
      <c r="AC69" s="204">
        <f xml:space="preserve"> 'U11M 291'!U21</f>
        <v>217</v>
      </c>
      <c r="AD69" s="204" t="str">
        <f xml:space="preserve"> 'U11M 291'!V21</f>
        <v>Isabella White</v>
      </c>
      <c r="AE69" s="206">
        <f xml:space="preserve"> 'U11M 291'!W21</f>
        <v>12.734</v>
      </c>
      <c r="AF69" s="206">
        <f xml:space="preserve"> 'U11M 291'!X21</f>
        <v>14.7</v>
      </c>
      <c r="AG69" s="207">
        <f t="shared" si="10"/>
        <v>27.433999999999997</v>
      </c>
      <c r="AH69" s="204" t="str">
        <f xml:space="preserve"> 'U11M 291'!Y21</f>
        <v>G</v>
      </c>
      <c r="AI69" s="209">
        <f t="shared" si="11"/>
        <v>33</v>
      </c>
      <c r="AJ69" s="211" t="str">
        <f>'U11M 291'!U$18</f>
        <v>L</v>
      </c>
      <c r="AK69" s="211" t="str">
        <f>'U11M 291'!V$18</f>
        <v>Surbiton High</v>
      </c>
    </row>
    <row r="70" spans="11:37" ht="20.100000000000001" customHeight="1" x14ac:dyDescent="0.3">
      <c r="K70" s="216">
        <f>'U11B 191'!K22</f>
        <v>118</v>
      </c>
      <c r="L70" s="216">
        <f>'U11B 191'!L22</f>
        <v>0</v>
      </c>
      <c r="M70" s="221">
        <f>'U11B 191'!M22</f>
        <v>0</v>
      </c>
      <c r="N70" s="221">
        <f>'U11B 191'!N22</f>
        <v>0</v>
      </c>
      <c r="O70" s="218">
        <f t="shared" si="6"/>
        <v>0</v>
      </c>
      <c r="P70" s="220" t="str">
        <f t="shared" si="7"/>
        <v/>
      </c>
      <c r="Q70" s="220" t="str">
        <f>'U11B 191'!K$18</f>
        <v>L</v>
      </c>
      <c r="R70" s="220">
        <f>'U11B 191'!L$18</f>
        <v>0</v>
      </c>
      <c r="T70" s="192">
        <f>'U11G 91'!K22</f>
        <v>18</v>
      </c>
      <c r="U70" s="194" t="str">
        <f>'U11G 91'!L22</f>
        <v>Delphie Monro</v>
      </c>
      <c r="V70" s="194">
        <f>'U11G 91'!M22</f>
        <v>14</v>
      </c>
      <c r="W70" s="194">
        <f>'U11G 91'!N22</f>
        <v>14.45</v>
      </c>
      <c r="X70" s="195">
        <f t="shared" si="8"/>
        <v>28.45</v>
      </c>
      <c r="Y70" s="197">
        <f t="shared" si="9"/>
        <v>14</v>
      </c>
      <c r="Z70" s="199" t="str">
        <f>'U11G 91'!K$18</f>
        <v>L</v>
      </c>
      <c r="AA70" s="197" t="str">
        <f>'U11G 91'!L$18</f>
        <v>Bute House</v>
      </c>
      <c r="AC70" s="204">
        <f xml:space="preserve"> 'U11M 291'!U22</f>
        <v>218</v>
      </c>
      <c r="AD70" s="204" t="str">
        <f xml:space="preserve"> 'U11M 291'!V22</f>
        <v>Amber Johnson</v>
      </c>
      <c r="AE70" s="206">
        <f xml:space="preserve"> 'U11M 291'!W22</f>
        <v>14.234</v>
      </c>
      <c r="AF70" s="206">
        <f xml:space="preserve"> 'U11M 291'!X22</f>
        <v>14.8</v>
      </c>
      <c r="AG70" s="207">
        <f t="shared" si="10"/>
        <v>29.033999999999999</v>
      </c>
      <c r="AH70" s="204" t="str">
        <f xml:space="preserve"> 'U11M 291'!Y22</f>
        <v>G</v>
      </c>
      <c r="AI70" s="209">
        <f t="shared" si="11"/>
        <v>12</v>
      </c>
      <c r="AJ70" s="211" t="str">
        <f>'U11M 291'!U$18</f>
        <v>L</v>
      </c>
      <c r="AK70" s="211" t="str">
        <f>'U11M 291'!V$18</f>
        <v>Surbiton High</v>
      </c>
    </row>
    <row r="71" spans="11:37" ht="20.100000000000001" customHeight="1" x14ac:dyDescent="0.3">
      <c r="K71" s="216">
        <f>'U11B 191'!K23</f>
        <v>119</v>
      </c>
      <c r="L71" s="216">
        <f>'U11B 191'!L23</f>
        <v>0</v>
      </c>
      <c r="M71" s="221">
        <f>'U11B 191'!M23</f>
        <v>0</v>
      </c>
      <c r="N71" s="221">
        <f>'U11B 191'!N23</f>
        <v>0</v>
      </c>
      <c r="O71" s="218">
        <f t="shared" si="6"/>
        <v>0</v>
      </c>
      <c r="P71" s="220" t="str">
        <f t="shared" si="7"/>
        <v/>
      </c>
      <c r="Q71" s="220" t="str">
        <f>'U11B 191'!K$18</f>
        <v>L</v>
      </c>
      <c r="R71" s="220">
        <f>'U11B 191'!L$18</f>
        <v>0</v>
      </c>
      <c r="T71" s="241">
        <f>'U11G 91'!K23</f>
        <v>19</v>
      </c>
      <c r="U71" s="242" t="str">
        <f>'U11G 91'!L23</f>
        <v>Elena Greco</v>
      </c>
      <c r="V71" s="243">
        <f>'U11G 91'!M23</f>
        <v>15.3</v>
      </c>
      <c r="W71" s="243">
        <f>'U11G 91'!N23</f>
        <v>15.1</v>
      </c>
      <c r="X71" s="244">
        <f t="shared" si="8"/>
        <v>30.4</v>
      </c>
      <c r="Y71" s="197">
        <f t="shared" si="9"/>
        <v>1</v>
      </c>
      <c r="Z71" s="199" t="str">
        <f>'U11G 91'!K$18</f>
        <v>L</v>
      </c>
      <c r="AA71" s="197" t="str">
        <f>'U11G 91'!L$18</f>
        <v>Bute House</v>
      </c>
      <c r="AC71" s="204">
        <f xml:space="preserve"> 'U11M 291'!U23</f>
        <v>219</v>
      </c>
      <c r="AD71" s="204" t="str">
        <f xml:space="preserve"> 'U11M 291'!V23</f>
        <v>Sofia Lotsu</v>
      </c>
      <c r="AE71" s="206">
        <f xml:space="preserve"> 'U11M 291'!W23</f>
        <v>14.2</v>
      </c>
      <c r="AF71" s="206">
        <f xml:space="preserve"> 'U11M 291'!X23</f>
        <v>15</v>
      </c>
      <c r="AG71" s="207">
        <f t="shared" si="10"/>
        <v>29.2</v>
      </c>
      <c r="AH71" s="204" t="str">
        <f xml:space="preserve"> 'U11M 291'!Y23</f>
        <v>G</v>
      </c>
      <c r="AI71" s="209">
        <f t="shared" si="11"/>
        <v>10</v>
      </c>
      <c r="AJ71" s="211" t="str">
        <f>'U11M 291'!U$18</f>
        <v>L</v>
      </c>
      <c r="AK71" s="211" t="str">
        <f>'U11M 291'!V$18</f>
        <v>Surbiton High</v>
      </c>
    </row>
    <row r="72" spans="11:37" ht="20.100000000000001" customHeight="1" x14ac:dyDescent="0.3">
      <c r="K72" s="216">
        <f>'U11B 191'!K24</f>
        <v>120</v>
      </c>
      <c r="L72" s="216">
        <f>'U11B 191'!L24</f>
        <v>0</v>
      </c>
      <c r="M72" s="221">
        <f>'U11B 191'!M24</f>
        <v>0</v>
      </c>
      <c r="N72" s="221">
        <f>'U11B 191'!N24</f>
        <v>0</v>
      </c>
      <c r="O72" s="218">
        <f t="shared" si="6"/>
        <v>0</v>
      </c>
      <c r="P72" s="220" t="str">
        <f t="shared" si="7"/>
        <v/>
      </c>
      <c r="Q72" s="220" t="str">
        <f>'U11B 191'!K$18</f>
        <v>L</v>
      </c>
      <c r="R72" s="220">
        <f>'U11B 191'!L$18</f>
        <v>0</v>
      </c>
      <c r="T72" s="192">
        <f>'U11G 91'!K24</f>
        <v>20</v>
      </c>
      <c r="U72" s="194">
        <f>'U11G 91'!L24</f>
        <v>0</v>
      </c>
      <c r="V72" s="194">
        <f>'U11G 91'!M24</f>
        <v>0</v>
      </c>
      <c r="W72" s="194">
        <f>'U11G 91'!N24</f>
        <v>0</v>
      </c>
      <c r="X72" s="195">
        <f t="shared" si="8"/>
        <v>0</v>
      </c>
      <c r="Y72" s="197" t="str">
        <f t="shared" si="9"/>
        <v/>
      </c>
      <c r="Z72" s="199" t="str">
        <f>'U11G 91'!K$18</f>
        <v>L</v>
      </c>
      <c r="AA72" s="197" t="str">
        <f>'U11G 91'!L$18</f>
        <v>Bute House</v>
      </c>
      <c r="AC72" s="204">
        <f xml:space="preserve"> 'U11M 291'!U24</f>
        <v>220</v>
      </c>
      <c r="AD72" s="204">
        <f xml:space="preserve"> 'U11M 291'!V24</f>
        <v>0</v>
      </c>
      <c r="AE72" s="206">
        <f xml:space="preserve"> 'U11M 291'!W24</f>
        <v>0</v>
      </c>
      <c r="AF72" s="206">
        <f xml:space="preserve"> 'U11M 291'!X24</f>
        <v>0</v>
      </c>
      <c r="AG72" s="207">
        <f t="shared" si="10"/>
        <v>0</v>
      </c>
      <c r="AH72" s="204">
        <f xml:space="preserve"> 'U11M 291'!Y24</f>
        <v>0</v>
      </c>
      <c r="AI72" s="209" t="str">
        <f t="shared" si="11"/>
        <v/>
      </c>
      <c r="AJ72" s="211" t="str">
        <f>'U11M 291'!U$18</f>
        <v>L</v>
      </c>
      <c r="AK72" s="211" t="str">
        <f>'U11M 291'!V$18</f>
        <v>Surbiton High</v>
      </c>
    </row>
    <row r="73" spans="11:37" ht="20.100000000000001" customHeight="1" x14ac:dyDescent="0.3">
      <c r="K73" s="216" t="str">
        <f>'U11B 191'!K25</f>
        <v>R121</v>
      </c>
      <c r="L73" s="216">
        <f>'U11B 191'!L25</f>
        <v>0</v>
      </c>
      <c r="M73" s="221">
        <f>'U11B 191'!M25</f>
        <v>0</v>
      </c>
      <c r="N73" s="221">
        <f>'U11B 191'!N25</f>
        <v>0</v>
      </c>
      <c r="O73" s="218">
        <f t="shared" si="6"/>
        <v>0</v>
      </c>
      <c r="P73" s="220" t="str">
        <f t="shared" si="7"/>
        <v/>
      </c>
      <c r="Q73" s="220" t="str">
        <f>'U11B 191'!K$18</f>
        <v>L</v>
      </c>
      <c r="R73" s="220">
        <f>'U11B 191'!L$18</f>
        <v>0</v>
      </c>
      <c r="T73" s="192" t="str">
        <f>'U11G 91'!K25</f>
        <v>R21</v>
      </c>
      <c r="U73" s="194">
        <f>'U11G 91'!L25</f>
        <v>0</v>
      </c>
      <c r="V73" s="194">
        <f>'U11G 91'!M25</f>
        <v>0</v>
      </c>
      <c r="W73" s="194">
        <f>'U11G 91'!N25</f>
        <v>0</v>
      </c>
      <c r="X73" s="195">
        <f t="shared" si="8"/>
        <v>0</v>
      </c>
      <c r="Y73" s="197" t="str">
        <f t="shared" si="9"/>
        <v/>
      </c>
      <c r="Z73" s="199" t="str">
        <f>'U11G 91'!K$18</f>
        <v>L</v>
      </c>
      <c r="AA73" s="197" t="str">
        <f>'U11G 91'!L$18</f>
        <v>Bute House</v>
      </c>
      <c r="AC73" s="204" t="str">
        <f xml:space="preserve"> 'U11M 291'!U25</f>
        <v>R221</v>
      </c>
      <c r="AD73" s="204">
        <f xml:space="preserve"> 'U11M 291'!V25</f>
        <v>0</v>
      </c>
      <c r="AE73" s="206">
        <f xml:space="preserve"> 'U11M 291'!W25</f>
        <v>0</v>
      </c>
      <c r="AF73" s="206">
        <f xml:space="preserve"> 'U11M 291'!X25</f>
        <v>0</v>
      </c>
      <c r="AG73" s="207">
        <f t="shared" si="10"/>
        <v>0</v>
      </c>
      <c r="AH73" s="204">
        <f xml:space="preserve"> 'U11M 291'!Y25</f>
        <v>0</v>
      </c>
      <c r="AI73" s="209" t="str">
        <f t="shared" si="11"/>
        <v/>
      </c>
      <c r="AJ73" s="211" t="str">
        <f>'U11M 291'!U$18</f>
        <v>L</v>
      </c>
      <c r="AK73" s="211" t="str">
        <f>'U11M 291'!V$18</f>
        <v>Surbiton High</v>
      </c>
    </row>
    <row r="74" spans="11:37" ht="20.100000000000001" customHeight="1" x14ac:dyDescent="0.3">
      <c r="K74" s="216"/>
      <c r="L74" s="216"/>
      <c r="M74" s="221"/>
      <c r="N74" s="221"/>
      <c r="O74" s="221"/>
      <c r="P74" s="220" t="str">
        <f t="shared" si="7"/>
        <v/>
      </c>
      <c r="Q74" s="220"/>
      <c r="R74" s="220"/>
      <c r="T74" s="192"/>
      <c r="U74" s="193"/>
      <c r="V74" s="194"/>
      <c r="W74" s="194"/>
      <c r="X74" s="194"/>
      <c r="Y74" s="197" t="str">
        <f t="shared" si="9"/>
        <v/>
      </c>
      <c r="Z74" s="197"/>
      <c r="AA74" s="197"/>
      <c r="AC74" s="204"/>
      <c r="AD74" s="212"/>
      <c r="AE74" s="206"/>
      <c r="AF74" s="206"/>
      <c r="AG74" s="206"/>
      <c r="AH74" s="206"/>
      <c r="AI74" s="209" t="str">
        <f t="shared" si="11"/>
        <v/>
      </c>
      <c r="AJ74" s="209"/>
      <c r="AK74" s="209"/>
    </row>
    <row r="75" spans="11:37" ht="20.100000000000001" customHeight="1" x14ac:dyDescent="0.3">
      <c r="K75" s="216">
        <f>'U11B 191'!K30</f>
        <v>136</v>
      </c>
      <c r="L75" s="216">
        <f>'U11B 191'!L30</f>
        <v>0</v>
      </c>
      <c r="M75" s="221">
        <f>'U11B 191'!M30</f>
        <v>0</v>
      </c>
      <c r="N75" s="221">
        <f>'U11B 191'!N30</f>
        <v>0</v>
      </c>
      <c r="O75" s="218">
        <f t="shared" ref="O75:O81" si="12">SUM(M75:N75)</f>
        <v>0</v>
      </c>
      <c r="P75" s="220" t="str">
        <f t="shared" si="7"/>
        <v/>
      </c>
      <c r="Q75" s="220" t="str">
        <f>'U11B 191'!K$29</f>
        <v>NW</v>
      </c>
      <c r="R75" s="220">
        <f>'U11B 191'!L$29</f>
        <v>0</v>
      </c>
      <c r="T75" s="192">
        <f>'U11G 91'!K30</f>
        <v>36</v>
      </c>
      <c r="U75" s="193">
        <f>'U11G 91'!L30</f>
        <v>0</v>
      </c>
      <c r="V75" s="194">
        <f>'U11G 91'!V30</f>
        <v>0</v>
      </c>
      <c r="W75" s="194">
        <f>'U11G 91'!W30</f>
        <v>0</v>
      </c>
      <c r="X75" s="195">
        <f t="shared" ref="X75:X81" si="13">SUM(V75:W75)</f>
        <v>0</v>
      </c>
      <c r="Y75" s="197" t="str">
        <f t="shared" si="9"/>
        <v/>
      </c>
      <c r="Z75" s="199" t="str">
        <f>'U11G 91'!K$29</f>
        <v>NW</v>
      </c>
      <c r="AA75" s="197">
        <f>'U11G 91'!L$29</f>
        <v>0</v>
      </c>
      <c r="AC75" s="204">
        <f xml:space="preserve"> 'U11M 291'!U30</f>
        <v>236</v>
      </c>
      <c r="AD75" s="204">
        <f xml:space="preserve"> 'U11M 291'!V30</f>
        <v>0</v>
      </c>
      <c r="AE75" s="206">
        <f xml:space="preserve"> 'U11M 291'!W30</f>
        <v>0</v>
      </c>
      <c r="AF75" s="206">
        <f xml:space="preserve"> 'U11M 291'!X30</f>
        <v>0</v>
      </c>
      <c r="AG75" s="207">
        <f t="shared" ref="AG75:AG81" si="14">SUM(AE75:AF75)</f>
        <v>0</v>
      </c>
      <c r="AH75" s="204">
        <f xml:space="preserve"> 'U11M 291'!Y30</f>
        <v>0</v>
      </c>
      <c r="AI75" s="209" t="str">
        <f t="shared" si="11"/>
        <v/>
      </c>
      <c r="AJ75" s="211" t="str">
        <f>'U11M 291'!U$29</f>
        <v>NW</v>
      </c>
      <c r="AK75" s="211">
        <f>'U11M 291'!V$29</f>
        <v>0</v>
      </c>
    </row>
    <row r="76" spans="11:37" ht="20.100000000000001" customHeight="1" x14ac:dyDescent="0.3">
      <c r="K76" s="216">
        <f>'U11B 191'!K31</f>
        <v>137</v>
      </c>
      <c r="L76" s="216">
        <f>'U11B 191'!L31</f>
        <v>0</v>
      </c>
      <c r="M76" s="221">
        <f>'U11B 191'!M31</f>
        <v>0</v>
      </c>
      <c r="N76" s="221">
        <f>'U11B 191'!N31</f>
        <v>0</v>
      </c>
      <c r="O76" s="218">
        <f t="shared" si="12"/>
        <v>0</v>
      </c>
      <c r="P76" s="220" t="str">
        <f t="shared" si="7"/>
        <v/>
      </c>
      <c r="Q76" s="220" t="str">
        <f>'U11B 191'!K$29</f>
        <v>NW</v>
      </c>
      <c r="R76" s="220">
        <f>'U11B 191'!L$29</f>
        <v>0</v>
      </c>
      <c r="T76" s="192">
        <f>'U11G 91'!K31</f>
        <v>37</v>
      </c>
      <c r="U76" s="193">
        <f>'U11G 91'!L31</f>
        <v>0</v>
      </c>
      <c r="V76" s="194">
        <f>'U11G 91'!V31</f>
        <v>0</v>
      </c>
      <c r="W76" s="194">
        <f>'U11G 91'!W31</f>
        <v>0</v>
      </c>
      <c r="X76" s="195">
        <f t="shared" si="13"/>
        <v>0</v>
      </c>
      <c r="Y76" s="197" t="str">
        <f t="shared" si="9"/>
        <v/>
      </c>
      <c r="Z76" s="199" t="str">
        <f>'U11G 91'!K$29</f>
        <v>NW</v>
      </c>
      <c r="AA76" s="197">
        <f>'U11G 91'!L$29</f>
        <v>0</v>
      </c>
      <c r="AC76" s="204">
        <f xml:space="preserve"> 'U11M 291'!U31</f>
        <v>237</v>
      </c>
      <c r="AD76" s="204">
        <f xml:space="preserve"> 'U11M 291'!V31</f>
        <v>0</v>
      </c>
      <c r="AE76" s="206">
        <f xml:space="preserve"> 'U11M 291'!W31</f>
        <v>0</v>
      </c>
      <c r="AF76" s="206">
        <f xml:space="preserve"> 'U11M 291'!X31</f>
        <v>0</v>
      </c>
      <c r="AG76" s="207">
        <f t="shared" si="14"/>
        <v>0</v>
      </c>
      <c r="AH76" s="204">
        <f xml:space="preserve"> 'U11M 291'!Y31</f>
        <v>0</v>
      </c>
      <c r="AI76" s="209" t="str">
        <f t="shared" si="11"/>
        <v/>
      </c>
      <c r="AJ76" s="211" t="str">
        <f>'U11M 291'!U$29</f>
        <v>NW</v>
      </c>
      <c r="AK76" s="211">
        <f>'U11M 291'!V$29</f>
        <v>0</v>
      </c>
    </row>
    <row r="77" spans="11:37" ht="20.100000000000001" customHeight="1" x14ac:dyDescent="0.3">
      <c r="K77" s="216">
        <f>'U11B 191'!K32</f>
        <v>138</v>
      </c>
      <c r="L77" s="216">
        <f>'U11B 191'!L32</f>
        <v>0</v>
      </c>
      <c r="M77" s="221">
        <f>'U11B 191'!M32</f>
        <v>0</v>
      </c>
      <c r="N77" s="221">
        <f>'U11B 191'!N32</f>
        <v>0</v>
      </c>
      <c r="O77" s="218">
        <f t="shared" si="12"/>
        <v>0</v>
      </c>
      <c r="P77" s="220" t="str">
        <f t="shared" si="7"/>
        <v/>
      </c>
      <c r="Q77" s="220" t="str">
        <f>'U11B 191'!K$29</f>
        <v>NW</v>
      </c>
      <c r="R77" s="220">
        <f>'U11B 191'!L$29</f>
        <v>0</v>
      </c>
      <c r="T77" s="192">
        <f>'U11G 91'!K32</f>
        <v>38</v>
      </c>
      <c r="U77" s="193">
        <f>'U11G 91'!L32</f>
        <v>0</v>
      </c>
      <c r="V77" s="194">
        <f>'U11G 91'!V32</f>
        <v>0</v>
      </c>
      <c r="W77" s="194">
        <f>'U11G 91'!W32</f>
        <v>0</v>
      </c>
      <c r="X77" s="195">
        <f t="shared" si="13"/>
        <v>0</v>
      </c>
      <c r="Y77" s="197" t="str">
        <f t="shared" si="9"/>
        <v/>
      </c>
      <c r="Z77" s="199" t="str">
        <f>'U11G 91'!K$29</f>
        <v>NW</v>
      </c>
      <c r="AA77" s="197">
        <f>'U11G 91'!L$29</f>
        <v>0</v>
      </c>
      <c r="AC77" s="204">
        <f xml:space="preserve"> 'U11M 291'!U32</f>
        <v>238</v>
      </c>
      <c r="AD77" s="204">
        <f xml:space="preserve"> 'U11M 291'!V32</f>
        <v>0</v>
      </c>
      <c r="AE77" s="206">
        <f xml:space="preserve"> 'U11M 291'!W32</f>
        <v>0</v>
      </c>
      <c r="AF77" s="206">
        <f xml:space="preserve"> 'U11M 291'!X32</f>
        <v>0</v>
      </c>
      <c r="AG77" s="207">
        <f t="shared" si="14"/>
        <v>0</v>
      </c>
      <c r="AH77" s="204">
        <f xml:space="preserve"> 'U11M 291'!Y32</f>
        <v>0</v>
      </c>
      <c r="AI77" s="209" t="str">
        <f t="shared" si="11"/>
        <v/>
      </c>
      <c r="AJ77" s="211" t="str">
        <f>'U11M 291'!U$29</f>
        <v>NW</v>
      </c>
      <c r="AK77" s="211">
        <f>'U11M 291'!V$29</f>
        <v>0</v>
      </c>
    </row>
    <row r="78" spans="11:37" ht="20.100000000000001" customHeight="1" x14ac:dyDescent="0.3">
      <c r="K78" s="216">
        <f>'U11B 191'!K33</f>
        <v>139</v>
      </c>
      <c r="L78" s="216">
        <f>'U11B 191'!L33</f>
        <v>0</v>
      </c>
      <c r="M78" s="221">
        <f>'U11B 191'!M33</f>
        <v>0</v>
      </c>
      <c r="N78" s="221">
        <f>'U11B 191'!N33</f>
        <v>0</v>
      </c>
      <c r="O78" s="218">
        <f t="shared" si="12"/>
        <v>0</v>
      </c>
      <c r="P78" s="220" t="str">
        <f t="shared" si="7"/>
        <v/>
      </c>
      <c r="Q78" s="220" t="str">
        <f>'U11B 191'!K$29</f>
        <v>NW</v>
      </c>
      <c r="R78" s="220">
        <f>'U11B 191'!L$29</f>
        <v>0</v>
      </c>
      <c r="T78" s="192">
        <f>'U11G 91'!K33</f>
        <v>39</v>
      </c>
      <c r="U78" s="193">
        <f>'U11G 91'!L33</f>
        <v>0</v>
      </c>
      <c r="V78" s="194">
        <f>'U11G 91'!V33</f>
        <v>0</v>
      </c>
      <c r="W78" s="194">
        <f>'U11G 91'!W33</f>
        <v>0</v>
      </c>
      <c r="X78" s="195">
        <f t="shared" si="13"/>
        <v>0</v>
      </c>
      <c r="Y78" s="197" t="str">
        <f t="shared" si="9"/>
        <v/>
      </c>
      <c r="Z78" s="199" t="str">
        <f>'U11G 91'!K$29</f>
        <v>NW</v>
      </c>
      <c r="AA78" s="197">
        <f>'U11G 91'!L$29</f>
        <v>0</v>
      </c>
      <c r="AC78" s="204">
        <f xml:space="preserve"> 'U11M 291'!U33</f>
        <v>239</v>
      </c>
      <c r="AD78" s="204">
        <f xml:space="preserve"> 'U11M 291'!V33</f>
        <v>0</v>
      </c>
      <c r="AE78" s="206">
        <f xml:space="preserve"> 'U11M 291'!W33</f>
        <v>0</v>
      </c>
      <c r="AF78" s="206">
        <f xml:space="preserve"> 'U11M 291'!X33</f>
        <v>0</v>
      </c>
      <c r="AG78" s="207">
        <f t="shared" si="14"/>
        <v>0</v>
      </c>
      <c r="AH78" s="204">
        <f xml:space="preserve"> 'U11M 291'!Y33</f>
        <v>0</v>
      </c>
      <c r="AI78" s="209" t="str">
        <f t="shared" si="11"/>
        <v/>
      </c>
      <c r="AJ78" s="211" t="str">
        <f>'U11M 291'!U$29</f>
        <v>NW</v>
      </c>
      <c r="AK78" s="211">
        <f>'U11M 291'!V$29</f>
        <v>0</v>
      </c>
    </row>
    <row r="79" spans="11:37" ht="20.100000000000001" customHeight="1" x14ac:dyDescent="0.3">
      <c r="K79" s="216">
        <f>'U11B 191'!K34</f>
        <v>140</v>
      </c>
      <c r="L79" s="216">
        <f>'U11B 191'!L34</f>
        <v>0</v>
      </c>
      <c r="M79" s="221">
        <f>'U11B 191'!M34</f>
        <v>0</v>
      </c>
      <c r="N79" s="221">
        <f>'U11B 191'!N34</f>
        <v>0</v>
      </c>
      <c r="O79" s="218">
        <f t="shared" si="12"/>
        <v>0</v>
      </c>
      <c r="P79" s="220" t="str">
        <f t="shared" si="7"/>
        <v/>
      </c>
      <c r="Q79" s="220" t="str">
        <f>'U11B 191'!K$29</f>
        <v>NW</v>
      </c>
      <c r="R79" s="220">
        <f>'U11B 191'!L$29</f>
        <v>0</v>
      </c>
      <c r="T79" s="192">
        <f>'U11G 91'!K34</f>
        <v>40</v>
      </c>
      <c r="U79" s="193">
        <f>'U11G 91'!L34</f>
        <v>0</v>
      </c>
      <c r="V79" s="194">
        <f>'U11G 91'!V34</f>
        <v>0</v>
      </c>
      <c r="W79" s="194">
        <f>'U11G 91'!W34</f>
        <v>0</v>
      </c>
      <c r="X79" s="195">
        <f t="shared" si="13"/>
        <v>0</v>
      </c>
      <c r="Y79" s="197" t="str">
        <f t="shared" si="9"/>
        <v/>
      </c>
      <c r="Z79" s="199" t="str">
        <f>'U11G 91'!K$29</f>
        <v>NW</v>
      </c>
      <c r="AA79" s="197">
        <f>'U11G 91'!L$29</f>
        <v>0</v>
      </c>
      <c r="AC79" s="204">
        <f xml:space="preserve"> 'U11M 291'!U34</f>
        <v>240</v>
      </c>
      <c r="AD79" s="204">
        <f xml:space="preserve"> 'U11M 291'!V34</f>
        <v>0</v>
      </c>
      <c r="AE79" s="206">
        <f xml:space="preserve"> 'U11M 291'!W34</f>
        <v>0</v>
      </c>
      <c r="AF79" s="206">
        <f xml:space="preserve"> 'U11M 291'!X34</f>
        <v>0</v>
      </c>
      <c r="AG79" s="207">
        <f t="shared" si="14"/>
        <v>0</v>
      </c>
      <c r="AH79" s="204">
        <f xml:space="preserve"> 'U11M 291'!Y34</f>
        <v>0</v>
      </c>
      <c r="AI79" s="209" t="str">
        <f t="shared" si="11"/>
        <v/>
      </c>
      <c r="AJ79" s="211" t="str">
        <f>'U11M 291'!U$29</f>
        <v>NW</v>
      </c>
      <c r="AK79" s="211">
        <f>'U11M 291'!V$29</f>
        <v>0</v>
      </c>
    </row>
    <row r="80" spans="11:37" ht="20.100000000000001" customHeight="1" x14ac:dyDescent="0.3">
      <c r="K80" s="216">
        <f>'U11B 191'!K35</f>
        <v>141</v>
      </c>
      <c r="L80" s="216">
        <f>'U11B 191'!L35</f>
        <v>0</v>
      </c>
      <c r="M80" s="221">
        <f>'U11B 191'!M35</f>
        <v>0</v>
      </c>
      <c r="N80" s="221">
        <f>'U11B 191'!N35</f>
        <v>0</v>
      </c>
      <c r="O80" s="218">
        <f t="shared" si="12"/>
        <v>0</v>
      </c>
      <c r="P80" s="220" t="str">
        <f t="shared" si="7"/>
        <v/>
      </c>
      <c r="Q80" s="220" t="str">
        <f>'U11B 191'!K$29</f>
        <v>NW</v>
      </c>
      <c r="R80" s="220">
        <f>'U11B 191'!L$29</f>
        <v>0</v>
      </c>
      <c r="T80" s="192">
        <f>'U11G 91'!K35</f>
        <v>41</v>
      </c>
      <c r="U80" s="193">
        <f>'U11G 91'!L35</f>
        <v>0</v>
      </c>
      <c r="V80" s="194">
        <f>'U11G 91'!V35</f>
        <v>0</v>
      </c>
      <c r="W80" s="194">
        <f>'U11G 91'!W35</f>
        <v>0</v>
      </c>
      <c r="X80" s="195">
        <f t="shared" si="13"/>
        <v>0</v>
      </c>
      <c r="Y80" s="197" t="str">
        <f t="shared" si="9"/>
        <v/>
      </c>
      <c r="Z80" s="199" t="str">
        <f>'U11G 91'!K$29</f>
        <v>NW</v>
      </c>
      <c r="AA80" s="197">
        <f>'U11G 91'!L$29</f>
        <v>0</v>
      </c>
      <c r="AC80" s="204">
        <f xml:space="preserve"> 'U11M 291'!U35</f>
        <v>241</v>
      </c>
      <c r="AD80" s="204">
        <f xml:space="preserve"> 'U11M 291'!V35</f>
        <v>0</v>
      </c>
      <c r="AE80" s="206">
        <f xml:space="preserve"> 'U11M 291'!W35</f>
        <v>0</v>
      </c>
      <c r="AF80" s="206">
        <f xml:space="preserve"> 'U11M 291'!X35</f>
        <v>0</v>
      </c>
      <c r="AG80" s="207">
        <f t="shared" si="14"/>
        <v>0</v>
      </c>
      <c r="AH80" s="204">
        <f xml:space="preserve"> 'U11M 291'!Y35</f>
        <v>0</v>
      </c>
      <c r="AI80" s="209" t="str">
        <f t="shared" si="11"/>
        <v/>
      </c>
      <c r="AJ80" s="211" t="str">
        <f>'U11M 291'!U$29</f>
        <v>NW</v>
      </c>
      <c r="AK80" s="211">
        <f>'U11M 291'!V$29</f>
        <v>0</v>
      </c>
    </row>
    <row r="81" spans="11:37" ht="20.100000000000001" customHeight="1" x14ac:dyDescent="0.3">
      <c r="K81" s="216" t="str">
        <f>'U11B 191'!K36</f>
        <v>R142</v>
      </c>
      <c r="L81" s="216">
        <f>'U11B 191'!L36</f>
        <v>0</v>
      </c>
      <c r="M81" s="221">
        <f>'U11B 191'!M36</f>
        <v>0</v>
      </c>
      <c r="N81" s="221">
        <f>'U11B 191'!N36</f>
        <v>0</v>
      </c>
      <c r="O81" s="218">
        <f t="shared" si="12"/>
        <v>0</v>
      </c>
      <c r="P81" s="220" t="str">
        <f t="shared" si="7"/>
        <v/>
      </c>
      <c r="Q81" s="220" t="str">
        <f>'U11B 191'!K$29</f>
        <v>NW</v>
      </c>
      <c r="R81" s="220">
        <f>'U11B 191'!L$29</f>
        <v>0</v>
      </c>
      <c r="T81" s="192" t="str">
        <f>'U11G 91'!K36</f>
        <v>R42</v>
      </c>
      <c r="U81" s="193">
        <f>'U11G 91'!L36</f>
        <v>0</v>
      </c>
      <c r="V81" s="194">
        <f>'U11G 91'!V36</f>
        <v>0</v>
      </c>
      <c r="W81" s="194">
        <f>'U11G 91'!W36</f>
        <v>0</v>
      </c>
      <c r="X81" s="195">
        <f t="shared" si="13"/>
        <v>0</v>
      </c>
      <c r="Y81" s="197" t="str">
        <f t="shared" si="9"/>
        <v/>
      </c>
      <c r="Z81" s="199" t="str">
        <f>'U11G 91'!K$29</f>
        <v>NW</v>
      </c>
      <c r="AA81" s="197">
        <f>'U11G 91'!L$29</f>
        <v>0</v>
      </c>
      <c r="AC81" s="204" t="str">
        <f xml:space="preserve"> 'U11M 291'!U36</f>
        <v>R242</v>
      </c>
      <c r="AD81" s="204">
        <f xml:space="preserve"> 'U11M 291'!V36</f>
        <v>0</v>
      </c>
      <c r="AE81" s="206">
        <f xml:space="preserve"> 'U11M 291'!W36</f>
        <v>0</v>
      </c>
      <c r="AF81" s="206">
        <f xml:space="preserve"> 'U11M 291'!X36</f>
        <v>0</v>
      </c>
      <c r="AG81" s="207">
        <f t="shared" si="14"/>
        <v>0</v>
      </c>
      <c r="AH81" s="204">
        <f xml:space="preserve"> 'U11M 291'!Y36</f>
        <v>0</v>
      </c>
      <c r="AI81" s="209" t="str">
        <f t="shared" si="11"/>
        <v/>
      </c>
      <c r="AJ81" s="211" t="str">
        <f>'U11M 291'!U$29</f>
        <v>NW</v>
      </c>
      <c r="AK81" s="211">
        <f>'U11M 291'!V$29</f>
        <v>0</v>
      </c>
    </row>
    <row r="82" spans="11:37" ht="20.100000000000001" customHeight="1" x14ac:dyDescent="0.3">
      <c r="K82" s="216"/>
      <c r="L82" s="217"/>
      <c r="M82" s="218"/>
      <c r="N82" s="218"/>
      <c r="O82" s="218"/>
      <c r="P82" s="220" t="str">
        <f t="shared" si="7"/>
        <v/>
      </c>
      <c r="Q82" s="220"/>
      <c r="R82" s="219"/>
      <c r="T82" s="192"/>
      <c r="U82" s="198"/>
      <c r="V82" s="195"/>
      <c r="W82" s="195"/>
      <c r="X82" s="195"/>
      <c r="Y82" s="197" t="str">
        <f t="shared" si="9"/>
        <v/>
      </c>
      <c r="Z82" s="197"/>
      <c r="AA82" s="196"/>
      <c r="AC82" s="204"/>
      <c r="AD82" s="210"/>
      <c r="AE82" s="207"/>
      <c r="AF82" s="207"/>
      <c r="AG82" s="207"/>
      <c r="AH82" s="207"/>
      <c r="AI82" s="209" t="str">
        <f t="shared" si="11"/>
        <v/>
      </c>
      <c r="AJ82" s="209"/>
      <c r="AK82" s="208"/>
    </row>
    <row r="83" spans="11:37" ht="20.100000000000001" customHeight="1" x14ac:dyDescent="0.3">
      <c r="K83" s="216">
        <f>'U11B 191'!K41</f>
        <v>157</v>
      </c>
      <c r="L83" s="216" t="str">
        <f>'U11B 191'!L41</f>
        <v>Lucus f</v>
      </c>
      <c r="M83" s="221">
        <f>'U11B 191'!M41</f>
        <v>0</v>
      </c>
      <c r="N83" s="221">
        <f>'U11B 191'!N41</f>
        <v>0</v>
      </c>
      <c r="O83" s="218">
        <f t="shared" ref="O83:O89" si="15">SUM(M83:N83)</f>
        <v>0</v>
      </c>
      <c r="P83" s="220" t="str">
        <f t="shared" si="7"/>
        <v/>
      </c>
      <c r="Q83" s="220" t="str">
        <f>'U11B 191'!K$40</f>
        <v>SE</v>
      </c>
      <c r="R83" s="220" t="str">
        <f>'U11B 191'!L$40</f>
        <v>St John's</v>
      </c>
      <c r="T83" s="192">
        <f>'U11G 91'!K41</f>
        <v>57</v>
      </c>
      <c r="U83" s="193" t="str">
        <f>'U11G 91'!L41</f>
        <v>Arianna Atkinson (vault Only)</v>
      </c>
      <c r="V83" s="194">
        <f>'U11G 91'!V41</f>
        <v>0</v>
      </c>
      <c r="W83" s="194">
        <f>'U11G 91'!W41</f>
        <v>0</v>
      </c>
      <c r="X83" s="195">
        <f t="shared" ref="X83:X89" si="16">SUM(V83:W83)</f>
        <v>0</v>
      </c>
      <c r="Y83" s="197" t="str">
        <f t="shared" si="9"/>
        <v/>
      </c>
      <c r="Z83" s="197" t="str">
        <f>'U11G 91'!K$40</f>
        <v>SE</v>
      </c>
      <c r="AA83" s="197" t="str">
        <f>'U11G 91'!L$40</f>
        <v>Tormead</v>
      </c>
      <c r="AC83" s="204">
        <f>'U11M 291'!U41</f>
        <v>257</v>
      </c>
      <c r="AD83" s="204" t="str">
        <f>'U11M 291'!V41</f>
        <v>Timmy Kadama</v>
      </c>
      <c r="AE83" s="206">
        <f>'U11M 291'!W41</f>
        <v>13.334</v>
      </c>
      <c r="AF83" s="206">
        <f>'U11M 291'!X41</f>
        <v>14.6</v>
      </c>
      <c r="AG83" s="207">
        <f t="shared" ref="AG83:AG89" si="17">SUM(AE83:AF83)</f>
        <v>27.933999999999997</v>
      </c>
      <c r="AH83" s="204" t="str">
        <f>'U11M 291'!Y41</f>
        <v>B</v>
      </c>
      <c r="AI83" s="209">
        <f t="shared" si="11"/>
        <v>26</v>
      </c>
      <c r="AJ83" s="209" t="str">
        <f>'U11M 291'!U$40</f>
        <v>SE</v>
      </c>
      <c r="AK83" s="209" t="str">
        <f>'U11M 291'!V$40</f>
        <v>Laleham</v>
      </c>
    </row>
    <row r="84" spans="11:37" ht="20.100000000000001" customHeight="1" x14ac:dyDescent="0.3">
      <c r="K84" s="216">
        <f>'U11B 191'!K42</f>
        <v>158</v>
      </c>
      <c r="L84" s="216" t="str">
        <f>'U11B 191'!L42</f>
        <v>Sam Dillworth</v>
      </c>
      <c r="M84" s="221">
        <f>'U11B 191'!M42</f>
        <v>12.05</v>
      </c>
      <c r="N84" s="221">
        <f>'U11B 191'!N42</f>
        <v>14.2</v>
      </c>
      <c r="O84" s="218">
        <f t="shared" si="15"/>
        <v>26.25</v>
      </c>
      <c r="P84" s="220">
        <f t="shared" si="7"/>
        <v>22</v>
      </c>
      <c r="Q84" s="220" t="str">
        <f>'U11B 191'!K$40</f>
        <v>SE</v>
      </c>
      <c r="R84" s="220" t="str">
        <f>'U11B 191'!L$40</f>
        <v>St John's</v>
      </c>
      <c r="T84" s="192">
        <f>'U11G 91'!K42</f>
        <v>58</v>
      </c>
      <c r="U84" s="193" t="str">
        <f>'U11G 91'!L42</f>
        <v>Aimee Dassi</v>
      </c>
      <c r="V84" s="194">
        <f>'U11G 91'!V42</f>
        <v>0</v>
      </c>
      <c r="W84" s="194">
        <f>'U11G 91'!W42</f>
        <v>0</v>
      </c>
      <c r="X84" s="195">
        <f t="shared" si="16"/>
        <v>0</v>
      </c>
      <c r="Y84" s="197" t="str">
        <f t="shared" si="9"/>
        <v/>
      </c>
      <c r="Z84" s="197" t="str">
        <f>'U11G 91'!K$40</f>
        <v>SE</v>
      </c>
      <c r="AA84" s="197" t="str">
        <f>'U11G 91'!L$40</f>
        <v>Tormead</v>
      </c>
      <c r="AC84" s="204">
        <f>'U11M 291'!U42</f>
        <v>258</v>
      </c>
      <c r="AD84" s="204" t="str">
        <f>'U11M 291'!V42</f>
        <v>Lucas McDermott</v>
      </c>
      <c r="AE84" s="206">
        <f>'U11M 291'!W42</f>
        <v>14.266999999999999</v>
      </c>
      <c r="AF84" s="206">
        <f>'U11M 291'!X42</f>
        <v>14.35</v>
      </c>
      <c r="AG84" s="207">
        <f t="shared" si="17"/>
        <v>28.616999999999997</v>
      </c>
      <c r="AH84" s="204" t="str">
        <f>'U11M 291'!Y42</f>
        <v>B</v>
      </c>
      <c r="AI84" s="209">
        <f t="shared" si="11"/>
        <v>18</v>
      </c>
      <c r="AJ84" s="209" t="str">
        <f>'U11M 291'!U$40</f>
        <v>SE</v>
      </c>
      <c r="AK84" s="209" t="str">
        <f>'U11M 291'!V$40</f>
        <v>Laleham</v>
      </c>
    </row>
    <row r="85" spans="11:37" ht="20.100000000000001" customHeight="1" x14ac:dyDescent="0.3">
      <c r="K85" s="216">
        <f>'U11B 191'!K43</f>
        <v>159</v>
      </c>
      <c r="L85" s="216" t="str">
        <f>'U11B 191'!L43</f>
        <v>Jan Kucharski</v>
      </c>
      <c r="M85" s="221">
        <f>'U11B 191'!M43</f>
        <v>0</v>
      </c>
      <c r="N85" s="221">
        <f>'U11B 191'!N43</f>
        <v>0</v>
      </c>
      <c r="O85" s="218">
        <f t="shared" si="15"/>
        <v>0</v>
      </c>
      <c r="P85" s="220" t="str">
        <f t="shared" si="7"/>
        <v/>
      </c>
      <c r="Q85" s="220" t="str">
        <f>'U11B 191'!K$40</f>
        <v>SE</v>
      </c>
      <c r="R85" s="220" t="str">
        <f>'U11B 191'!L$40</f>
        <v>St John's</v>
      </c>
      <c r="T85" s="192">
        <f>'U11G 91'!K43</f>
        <v>59</v>
      </c>
      <c r="U85" s="193" t="str">
        <f>'U11G 91'!L43</f>
        <v>Christina Croft (floor Only)</v>
      </c>
      <c r="V85" s="194">
        <f>'U11G 91'!V43</f>
        <v>0</v>
      </c>
      <c r="W85" s="194">
        <f>'U11G 91'!W43</f>
        <v>0</v>
      </c>
      <c r="X85" s="195">
        <f t="shared" si="16"/>
        <v>0</v>
      </c>
      <c r="Y85" s="197" t="str">
        <f t="shared" si="9"/>
        <v/>
      </c>
      <c r="Z85" s="197" t="str">
        <f>'U11G 91'!K$40</f>
        <v>SE</v>
      </c>
      <c r="AA85" s="197" t="str">
        <f>'U11G 91'!L$40</f>
        <v>Tormead</v>
      </c>
      <c r="AC85" s="204">
        <f>'U11M 291'!U43</f>
        <v>259</v>
      </c>
      <c r="AD85" s="204" t="str">
        <f>'U11M 291'!V43</f>
        <v>Eden Spiers</v>
      </c>
      <c r="AE85" s="206">
        <f>'U11M 291'!W43</f>
        <v>13.766999999999999</v>
      </c>
      <c r="AF85" s="206">
        <f>'U11M 291'!X43</f>
        <v>14.4</v>
      </c>
      <c r="AG85" s="207">
        <f t="shared" si="17"/>
        <v>28.167000000000002</v>
      </c>
      <c r="AH85" s="204" t="str">
        <f>'U11M 291'!Y43</f>
        <v>G</v>
      </c>
      <c r="AI85" s="209">
        <f t="shared" si="11"/>
        <v>23</v>
      </c>
      <c r="AJ85" s="209" t="str">
        <f>'U11M 291'!U$40</f>
        <v>SE</v>
      </c>
      <c r="AK85" s="209" t="str">
        <f>'U11M 291'!V$40</f>
        <v>Laleham</v>
      </c>
    </row>
    <row r="86" spans="11:37" ht="20.100000000000001" customHeight="1" x14ac:dyDescent="0.3">
      <c r="K86" s="216">
        <f>'U11B 191'!K44</f>
        <v>160</v>
      </c>
      <c r="L86" s="216" t="str">
        <f>'U11B 191'!L44</f>
        <v>Roch Gabryelow</v>
      </c>
      <c r="M86" s="221">
        <f>'U11B 191'!M44</f>
        <v>13.3</v>
      </c>
      <c r="N86" s="221">
        <f>'U11B 191'!N44</f>
        <v>14.5</v>
      </c>
      <c r="O86" s="218">
        <f t="shared" si="15"/>
        <v>27.8</v>
      </c>
      <c r="P86" s="220">
        <f t="shared" si="7"/>
        <v>9</v>
      </c>
      <c r="Q86" s="220" t="str">
        <f>'U11B 191'!K$40</f>
        <v>SE</v>
      </c>
      <c r="R86" s="220" t="str">
        <f>'U11B 191'!L$40</f>
        <v>St John's</v>
      </c>
      <c r="T86" s="192">
        <f>'U11G 91'!K44</f>
        <v>60</v>
      </c>
      <c r="U86" s="193" t="str">
        <f>'U11G 91'!L44</f>
        <v>Gracie Bartholomew</v>
      </c>
      <c r="V86" s="194">
        <f>'U11G 91'!V44</f>
        <v>0</v>
      </c>
      <c r="W86" s="194">
        <f>'U11G 91'!W44</f>
        <v>0</v>
      </c>
      <c r="X86" s="195">
        <f t="shared" si="16"/>
        <v>0</v>
      </c>
      <c r="Y86" s="197" t="str">
        <f t="shared" si="9"/>
        <v/>
      </c>
      <c r="Z86" s="197" t="str">
        <f>'U11G 91'!K$40</f>
        <v>SE</v>
      </c>
      <c r="AA86" s="197" t="str">
        <f>'U11G 91'!L$40</f>
        <v>Tormead</v>
      </c>
      <c r="AC86" s="204">
        <f>'U11M 291'!U44</f>
        <v>260</v>
      </c>
      <c r="AD86" s="204" t="str">
        <f>'U11M 291'!V44</f>
        <v>Ciara Donaghey</v>
      </c>
      <c r="AE86" s="206">
        <f>'U11M 291'!W44</f>
        <v>14.967000000000001</v>
      </c>
      <c r="AF86" s="206">
        <f>'U11M 291'!X44</f>
        <v>15</v>
      </c>
      <c r="AG86" s="207">
        <f t="shared" si="17"/>
        <v>29.966999999999999</v>
      </c>
      <c r="AH86" s="204" t="str">
        <f>'U11M 291'!Y44</f>
        <v>G</v>
      </c>
      <c r="AI86" s="209">
        <f t="shared" si="11"/>
        <v>6</v>
      </c>
      <c r="AJ86" s="209" t="str">
        <f>'U11M 291'!U$40</f>
        <v>SE</v>
      </c>
      <c r="AK86" s="209" t="str">
        <f>'U11M 291'!V$40</f>
        <v>Laleham</v>
      </c>
    </row>
    <row r="87" spans="11:37" ht="20.100000000000001" customHeight="1" x14ac:dyDescent="0.3">
      <c r="K87" s="216">
        <f>'U11B 191'!K45</f>
        <v>161</v>
      </c>
      <c r="L87" s="216" t="str">
        <f>'U11B 191'!L45</f>
        <v>Airon Artemjev</v>
      </c>
      <c r="M87" s="221">
        <f>'U11B 191'!M45</f>
        <v>13.75</v>
      </c>
      <c r="N87" s="221">
        <f>'U11B 191'!N45</f>
        <v>14.85</v>
      </c>
      <c r="O87" s="218">
        <f t="shared" si="15"/>
        <v>28.6</v>
      </c>
      <c r="P87" s="220">
        <f t="shared" si="7"/>
        <v>4</v>
      </c>
      <c r="Q87" s="220" t="str">
        <f>'U11B 191'!K$40</f>
        <v>SE</v>
      </c>
      <c r="R87" s="220" t="str">
        <f>'U11B 191'!L$40</f>
        <v>St John's</v>
      </c>
      <c r="T87" s="192">
        <f>'U11G 91'!K45</f>
        <v>61</v>
      </c>
      <c r="U87" s="193" t="str">
        <f>'U11G 91'!L45</f>
        <v>Jess Wall</v>
      </c>
      <c r="V87" s="194">
        <f>'U11G 91'!V45</f>
        <v>0</v>
      </c>
      <c r="W87" s="194">
        <f>'U11G 91'!W45</f>
        <v>0</v>
      </c>
      <c r="X87" s="195">
        <f t="shared" si="16"/>
        <v>0</v>
      </c>
      <c r="Y87" s="197" t="str">
        <f t="shared" si="9"/>
        <v/>
      </c>
      <c r="Z87" s="197" t="str">
        <f>'U11G 91'!K$40</f>
        <v>SE</v>
      </c>
      <c r="AA87" s="197" t="str">
        <f>'U11G 91'!L$40</f>
        <v>Tormead</v>
      </c>
      <c r="AC87" s="235">
        <f>'U11M 291'!U45</f>
        <v>261</v>
      </c>
      <c r="AD87" s="236" t="str">
        <f>'U11M 291'!V45</f>
        <v>Cassie Quinn</v>
      </c>
      <c r="AE87" s="236">
        <f>'U11M 291'!W45</f>
        <v>15.1</v>
      </c>
      <c r="AF87" s="236">
        <f>'U11M 291'!X45</f>
        <v>15.55</v>
      </c>
      <c r="AG87" s="237">
        <f t="shared" si="17"/>
        <v>30.65</v>
      </c>
      <c r="AH87" s="238" t="str">
        <f>'U11M 291'!Y45</f>
        <v>G</v>
      </c>
      <c r="AI87" s="209">
        <f t="shared" si="11"/>
        <v>1</v>
      </c>
      <c r="AJ87" s="209" t="str">
        <f>'U11M 291'!U$40</f>
        <v>SE</v>
      </c>
      <c r="AK87" s="209" t="str">
        <f>'U11M 291'!V$40</f>
        <v>Laleham</v>
      </c>
    </row>
    <row r="88" spans="11:37" ht="20.100000000000001" customHeight="1" x14ac:dyDescent="0.3">
      <c r="K88" s="216">
        <f>'U11B 191'!K46</f>
        <v>162</v>
      </c>
      <c r="L88" s="216">
        <f>'U11B 191'!L46</f>
        <v>0</v>
      </c>
      <c r="M88" s="221">
        <f>'U11B 191'!M46</f>
        <v>0</v>
      </c>
      <c r="N88" s="221">
        <f>'U11B 191'!N46</f>
        <v>0</v>
      </c>
      <c r="O88" s="218">
        <f t="shared" si="15"/>
        <v>0</v>
      </c>
      <c r="P88" s="220" t="str">
        <f t="shared" si="7"/>
        <v/>
      </c>
      <c r="Q88" s="220" t="str">
        <f>'U11B 191'!K$40</f>
        <v>SE</v>
      </c>
      <c r="R88" s="220" t="str">
        <f>'U11B 191'!L$40</f>
        <v>St John's</v>
      </c>
      <c r="T88" s="192">
        <f>'U11G 91'!K46</f>
        <v>62</v>
      </c>
      <c r="U88" s="193" t="str">
        <f>'U11G 91'!L46</f>
        <v>Ella Bartholomew *</v>
      </c>
      <c r="V88" s="194">
        <f>'U11G 91'!V46</f>
        <v>0</v>
      </c>
      <c r="W88" s="194">
        <f>'U11G 91'!W46</f>
        <v>0</v>
      </c>
      <c r="X88" s="195">
        <f t="shared" si="16"/>
        <v>0</v>
      </c>
      <c r="Y88" s="197" t="str">
        <f t="shared" si="9"/>
        <v/>
      </c>
      <c r="Z88" s="197" t="str">
        <f>'U11G 91'!K$40</f>
        <v>SE</v>
      </c>
      <c r="AA88" s="197" t="str">
        <f>'U11G 91'!L$40</f>
        <v>Tormead</v>
      </c>
      <c r="AC88" s="204">
        <f>'U11M 291'!U46</f>
        <v>262</v>
      </c>
      <c r="AD88" s="204">
        <f>'U11M 291'!V46</f>
        <v>0</v>
      </c>
      <c r="AE88" s="206">
        <f>'U11M 291'!W46</f>
        <v>0</v>
      </c>
      <c r="AF88" s="206">
        <f>'U11M 291'!X46</f>
        <v>0</v>
      </c>
      <c r="AG88" s="207">
        <f t="shared" si="17"/>
        <v>0</v>
      </c>
      <c r="AH88" s="204">
        <f>'U11M 291'!Y46</f>
        <v>0</v>
      </c>
      <c r="AI88" s="209" t="str">
        <f t="shared" si="11"/>
        <v/>
      </c>
      <c r="AJ88" s="209" t="str">
        <f>'U11M 291'!U$40</f>
        <v>SE</v>
      </c>
      <c r="AK88" s="209" t="str">
        <f>'U11M 291'!V$40</f>
        <v>Laleham</v>
      </c>
    </row>
    <row r="89" spans="11:37" ht="20.100000000000001" customHeight="1" x14ac:dyDescent="0.3">
      <c r="K89" s="216" t="str">
        <f>'U11B 191'!K47</f>
        <v>R163</v>
      </c>
      <c r="L89" s="216">
        <f>'U11B 191'!L47</f>
        <v>0</v>
      </c>
      <c r="M89" s="221">
        <f>'U11B 191'!M47</f>
        <v>0</v>
      </c>
      <c r="N89" s="221">
        <f>'U11B 191'!N47</f>
        <v>0</v>
      </c>
      <c r="O89" s="218">
        <f t="shared" si="15"/>
        <v>0</v>
      </c>
      <c r="P89" s="220" t="str">
        <f t="shared" si="7"/>
        <v/>
      </c>
      <c r="Q89" s="220" t="str">
        <f>'U11B 191'!K$40</f>
        <v>SE</v>
      </c>
      <c r="R89" s="220" t="str">
        <f>'U11B 191'!L$40</f>
        <v>St John's</v>
      </c>
      <c r="T89" s="192" t="str">
        <f>'U11G 91'!K47</f>
        <v>R63</v>
      </c>
      <c r="U89" s="193">
        <f>'U11G 91'!L47</f>
        <v>0</v>
      </c>
      <c r="V89" s="194">
        <f>'U11G 91'!V47</f>
        <v>0</v>
      </c>
      <c r="W89" s="194">
        <f>'U11G 91'!W47</f>
        <v>0</v>
      </c>
      <c r="X89" s="195">
        <f t="shared" si="16"/>
        <v>0</v>
      </c>
      <c r="Y89" s="197" t="str">
        <f t="shared" si="9"/>
        <v/>
      </c>
      <c r="Z89" s="197" t="str">
        <f>'U11G 91'!K$40</f>
        <v>SE</v>
      </c>
      <c r="AA89" s="197" t="str">
        <f>'U11G 91'!L$40</f>
        <v>Tormead</v>
      </c>
      <c r="AC89" s="204" t="str">
        <f>'U11M 291'!U47</f>
        <v>R263</v>
      </c>
      <c r="AD89" s="204">
        <f>'U11M 291'!V47</f>
        <v>0</v>
      </c>
      <c r="AE89" s="206">
        <f>'U11M 291'!W47</f>
        <v>0</v>
      </c>
      <c r="AF89" s="206">
        <f>'U11M 291'!X47</f>
        <v>0</v>
      </c>
      <c r="AG89" s="207">
        <f t="shared" si="17"/>
        <v>0</v>
      </c>
      <c r="AH89" s="204">
        <f>'U11M 291'!Y47</f>
        <v>0</v>
      </c>
      <c r="AI89" s="209" t="str">
        <f t="shared" si="11"/>
        <v/>
      </c>
      <c r="AJ89" s="209" t="str">
        <f>'U11M 291'!U$40</f>
        <v>SE</v>
      </c>
      <c r="AK89" s="209" t="str">
        <f>'U11M 291'!V$40</f>
        <v>Laleham</v>
      </c>
    </row>
    <row r="90" spans="11:37" ht="20.100000000000001" customHeight="1" x14ac:dyDescent="0.3">
      <c r="K90" s="216"/>
      <c r="L90" s="217"/>
      <c r="M90" s="218"/>
      <c r="N90" s="218"/>
      <c r="O90" s="218"/>
      <c r="P90" s="220" t="str">
        <f t="shared" si="7"/>
        <v/>
      </c>
      <c r="Q90" s="220"/>
      <c r="R90" s="219"/>
      <c r="T90" s="192"/>
      <c r="U90" s="198"/>
      <c r="V90" s="195"/>
      <c r="W90" s="195"/>
      <c r="X90" s="195"/>
      <c r="Y90" s="197" t="str">
        <f t="shared" si="9"/>
        <v/>
      </c>
      <c r="Z90" s="197"/>
      <c r="AA90" s="196"/>
      <c r="AC90" s="204"/>
      <c r="AD90" s="210"/>
      <c r="AE90" s="207"/>
      <c r="AF90" s="207"/>
      <c r="AG90" s="207"/>
      <c r="AH90" s="207"/>
      <c r="AI90" s="209" t="str">
        <f t="shared" si="11"/>
        <v/>
      </c>
      <c r="AJ90" s="209"/>
      <c r="AK90" s="208"/>
    </row>
    <row r="91" spans="11:37" ht="20.100000000000001" customHeight="1" x14ac:dyDescent="0.3">
      <c r="K91" s="216">
        <f>'U11B 191'!K52</f>
        <v>178</v>
      </c>
      <c r="L91" s="216" t="str">
        <f>'U11B 191'!L52</f>
        <v>Ben Webster</v>
      </c>
      <c r="M91" s="221">
        <f>'U11B 191'!M52</f>
        <v>0</v>
      </c>
      <c r="N91" s="221">
        <f>'U11B 191'!N52</f>
        <v>13.1</v>
      </c>
      <c r="O91" s="218">
        <f t="shared" ref="O91:O97" si="18">SUM(M91:N91)</f>
        <v>13.1</v>
      </c>
      <c r="P91" s="220">
        <f t="shared" si="7"/>
        <v>28</v>
      </c>
      <c r="Q91" s="220" t="str">
        <f>'U11B 191'!K$51</f>
        <v>WM</v>
      </c>
      <c r="R91" s="220" t="str">
        <f>'U11B 191'!L$51</f>
        <v>Coppice</v>
      </c>
      <c r="T91" s="192">
        <f>'U11G 91'!K52</f>
        <v>78</v>
      </c>
      <c r="U91" s="193" t="str">
        <f>'U11G 91'!L52</f>
        <v>Ella Maguire</v>
      </c>
      <c r="V91" s="194">
        <f>'U11G 91'!V52</f>
        <v>0</v>
      </c>
      <c r="W91" s="194">
        <f>'U11G 91'!W52</f>
        <v>0</v>
      </c>
      <c r="X91" s="195">
        <f t="shared" ref="X91:X97" si="19">SUM(V91:W91)</f>
        <v>0</v>
      </c>
      <c r="Y91" s="197" t="str">
        <f t="shared" si="9"/>
        <v/>
      </c>
      <c r="Z91" s="197" t="str">
        <f>'U11G 91'!K$51</f>
        <v>WM</v>
      </c>
      <c r="AA91" s="197" t="str">
        <f>'U11G 91'!L$51</f>
        <v>Coppice</v>
      </c>
      <c r="AC91" s="204">
        <f>'U11M 291'!U52</f>
        <v>278</v>
      </c>
      <c r="AD91" s="204" t="str">
        <f>'U11M 291'!V52</f>
        <v>Dougie Rogers</v>
      </c>
      <c r="AE91" s="206">
        <f>'U11M 291'!W52</f>
        <v>13.5</v>
      </c>
      <c r="AF91" s="206">
        <f>'U11M 291'!X52</f>
        <v>14.3</v>
      </c>
      <c r="AG91" s="207">
        <f t="shared" ref="AG91:AG97" si="20">SUM(AE91:AF91)</f>
        <v>27.8</v>
      </c>
      <c r="AH91" s="204" t="str">
        <f>'U11M 291'!Y52</f>
        <v>B</v>
      </c>
      <c r="AI91" s="209">
        <f t="shared" si="11"/>
        <v>28</v>
      </c>
      <c r="AJ91" s="209" t="str">
        <f>'U11M 291'!U$51</f>
        <v>WM</v>
      </c>
      <c r="AK91" s="209" t="str">
        <f>'U11M 291'!V$51</f>
        <v>Coppice</v>
      </c>
    </row>
    <row r="92" spans="11:37" ht="20.100000000000001" customHeight="1" x14ac:dyDescent="0.3">
      <c r="K92" s="216">
        <f>'U11B 191'!K53</f>
        <v>179</v>
      </c>
      <c r="L92" s="216" t="str">
        <f>'U11B 191'!L53</f>
        <v>George Poynter</v>
      </c>
      <c r="M92" s="221">
        <f>'U11B 191'!M53</f>
        <v>12.95</v>
      </c>
      <c r="N92" s="221">
        <f>'U11B 191'!N53</f>
        <v>14.2</v>
      </c>
      <c r="O92" s="218">
        <f t="shared" si="18"/>
        <v>27.15</v>
      </c>
      <c r="P92" s="220">
        <f t="shared" si="7"/>
        <v>15</v>
      </c>
      <c r="Q92" s="220" t="str">
        <f>'U11B 191'!K$51</f>
        <v>WM</v>
      </c>
      <c r="R92" s="220" t="str">
        <f>'U11B 191'!L$51</f>
        <v>Coppice</v>
      </c>
      <c r="T92" s="192">
        <f>'U11G 91'!K53</f>
        <v>79</v>
      </c>
      <c r="U92" s="193" t="str">
        <f>'U11G 91'!L53</f>
        <v>Zara Irish</v>
      </c>
      <c r="V92" s="194">
        <f>'U11G 91'!V53</f>
        <v>0</v>
      </c>
      <c r="W92" s="194">
        <f>'U11G 91'!W53</f>
        <v>0</v>
      </c>
      <c r="X92" s="195">
        <f t="shared" si="19"/>
        <v>0</v>
      </c>
      <c r="Y92" s="197" t="str">
        <f t="shared" si="9"/>
        <v/>
      </c>
      <c r="Z92" s="197" t="str">
        <f>'U11G 91'!K$51</f>
        <v>WM</v>
      </c>
      <c r="AA92" s="197" t="str">
        <f>'U11G 91'!L$51</f>
        <v>Coppice</v>
      </c>
      <c r="AC92" s="204">
        <f>'U11M 291'!U53</f>
        <v>279</v>
      </c>
      <c r="AD92" s="204" t="str">
        <f>'U11M 291'!V53</f>
        <v>Jack Whenham</v>
      </c>
      <c r="AE92" s="206">
        <f>'U11M 291'!W53</f>
        <v>14.634</v>
      </c>
      <c r="AF92" s="206">
        <f>'U11M 291'!X53</f>
        <v>14.9</v>
      </c>
      <c r="AG92" s="207">
        <f t="shared" si="20"/>
        <v>29.533999999999999</v>
      </c>
      <c r="AH92" s="204" t="str">
        <f>'U11M 291'!Y53</f>
        <v>B</v>
      </c>
      <c r="AI92" s="209">
        <f t="shared" si="11"/>
        <v>7</v>
      </c>
      <c r="AJ92" s="209" t="str">
        <f>'U11M 291'!U$51</f>
        <v>WM</v>
      </c>
      <c r="AK92" s="209" t="str">
        <f>'U11M 291'!V$51</f>
        <v>Coppice</v>
      </c>
    </row>
    <row r="93" spans="11:37" ht="20.100000000000001" customHeight="1" x14ac:dyDescent="0.3">
      <c r="K93" s="216">
        <f>'U11B 191'!K54</f>
        <v>180</v>
      </c>
      <c r="L93" s="216" t="str">
        <f>'U11B 191'!L54</f>
        <v>Orlando Hayes</v>
      </c>
      <c r="M93" s="221">
        <f>'U11B 191'!M54</f>
        <v>12.15</v>
      </c>
      <c r="N93" s="221">
        <f>'U11B 191'!N54</f>
        <v>14.3</v>
      </c>
      <c r="O93" s="218">
        <f t="shared" si="18"/>
        <v>26.450000000000003</v>
      </c>
      <c r="P93" s="220">
        <f t="shared" si="7"/>
        <v>19</v>
      </c>
      <c r="Q93" s="220" t="str">
        <f>'U11B 191'!K$51</f>
        <v>WM</v>
      </c>
      <c r="R93" s="220" t="str">
        <f>'U11B 191'!L$51</f>
        <v>Coppice</v>
      </c>
      <c r="T93" s="192">
        <f>'U11G 91'!K54</f>
        <v>80</v>
      </c>
      <c r="U93" s="193" t="str">
        <f>'U11G 91'!L54</f>
        <v>Eliza Foster</v>
      </c>
      <c r="V93" s="194">
        <f>'U11G 91'!V54</f>
        <v>0</v>
      </c>
      <c r="W93" s="194">
        <f>'U11G 91'!W54</f>
        <v>0</v>
      </c>
      <c r="X93" s="195">
        <f t="shared" si="19"/>
        <v>0</v>
      </c>
      <c r="Y93" s="197" t="str">
        <f t="shared" si="9"/>
        <v/>
      </c>
      <c r="Z93" s="197" t="str">
        <f>'U11G 91'!K$51</f>
        <v>WM</v>
      </c>
      <c r="AA93" s="197" t="str">
        <f>'U11G 91'!L$51</f>
        <v>Coppice</v>
      </c>
      <c r="AC93" s="204">
        <f>'U11M 291'!U54</f>
        <v>280</v>
      </c>
      <c r="AD93" s="204" t="str">
        <f>'U11M 291'!V54</f>
        <v>Alana Witham</v>
      </c>
      <c r="AE93" s="206">
        <f>'U11M 291'!W54</f>
        <v>13.634</v>
      </c>
      <c r="AF93" s="206">
        <f>'U11M 291'!X54</f>
        <v>15.2</v>
      </c>
      <c r="AG93" s="207">
        <f t="shared" si="20"/>
        <v>28.834</v>
      </c>
      <c r="AH93" s="204" t="str">
        <f>'U11M 291'!Y54</f>
        <v>G</v>
      </c>
      <c r="AI93" s="209">
        <f t="shared" si="11"/>
        <v>15</v>
      </c>
      <c r="AJ93" s="209" t="str">
        <f>'U11M 291'!U$51</f>
        <v>WM</v>
      </c>
      <c r="AK93" s="209" t="str">
        <f>'U11M 291'!V$51</f>
        <v>Coppice</v>
      </c>
    </row>
    <row r="94" spans="11:37" ht="20.100000000000001" customHeight="1" x14ac:dyDescent="0.3">
      <c r="K94" s="216">
        <f>'U11B 191'!K55</f>
        <v>181</v>
      </c>
      <c r="L94" s="216" t="str">
        <f>'U11B 191'!L55</f>
        <v xml:space="preserve">Jack Robinson </v>
      </c>
      <c r="M94" s="221">
        <f>'U11B 191'!M55</f>
        <v>13.15</v>
      </c>
      <c r="N94" s="221">
        <f>'U11B 191'!N55</f>
        <v>0</v>
      </c>
      <c r="O94" s="218">
        <f t="shared" si="18"/>
        <v>13.15</v>
      </c>
      <c r="P94" s="220">
        <f t="shared" si="7"/>
        <v>27</v>
      </c>
      <c r="Q94" s="220" t="str">
        <f>'U11B 191'!K$51</f>
        <v>WM</v>
      </c>
      <c r="R94" s="220" t="str">
        <f>'U11B 191'!L$51</f>
        <v>Coppice</v>
      </c>
      <c r="T94" s="192">
        <f>'U11G 91'!K55</f>
        <v>81</v>
      </c>
      <c r="U94" s="193" t="str">
        <f>'U11G 91'!L55</f>
        <v>Maeva Pampols</v>
      </c>
      <c r="V94" s="194">
        <f>'U11G 91'!V55</f>
        <v>0</v>
      </c>
      <c r="W94" s="194">
        <f>'U11G 91'!W55</f>
        <v>0</v>
      </c>
      <c r="X94" s="195">
        <f t="shared" si="19"/>
        <v>0</v>
      </c>
      <c r="Y94" s="197" t="str">
        <f t="shared" si="9"/>
        <v/>
      </c>
      <c r="Z94" s="197" t="str">
        <f>'U11G 91'!K$51</f>
        <v>WM</v>
      </c>
      <c r="AA94" s="197" t="str">
        <f>'U11G 91'!L$51</f>
        <v>Coppice</v>
      </c>
      <c r="AC94" s="204">
        <f>'U11M 291'!U55</f>
        <v>281</v>
      </c>
      <c r="AD94" s="204" t="str">
        <f>'U11M 291'!V55</f>
        <v>Chloe Whenham</v>
      </c>
      <c r="AE94" s="206">
        <f>'U11M 291'!W55</f>
        <v>13.734</v>
      </c>
      <c r="AF94" s="206">
        <f>'U11M 291'!X55</f>
        <v>14.9</v>
      </c>
      <c r="AG94" s="207">
        <f t="shared" si="20"/>
        <v>28.634</v>
      </c>
      <c r="AH94" s="204" t="str">
        <f>'U11M 291'!Y55</f>
        <v>G</v>
      </c>
      <c r="AI94" s="209">
        <f t="shared" si="11"/>
        <v>17</v>
      </c>
      <c r="AJ94" s="209" t="str">
        <f>'U11M 291'!U$51</f>
        <v>WM</v>
      </c>
      <c r="AK94" s="209" t="str">
        <f>'U11M 291'!V$51</f>
        <v>Coppice</v>
      </c>
    </row>
    <row r="95" spans="11:37" ht="20.100000000000001" customHeight="1" x14ac:dyDescent="0.3">
      <c r="K95" s="216">
        <f>'U11B 191'!K56</f>
        <v>182</v>
      </c>
      <c r="L95" s="216" t="str">
        <f>'U11B 191'!L56</f>
        <v>Reuben Collett</v>
      </c>
      <c r="M95" s="221">
        <f>'U11B 191'!M56</f>
        <v>12.7</v>
      </c>
      <c r="N95" s="221">
        <f>'U11B 191'!N56</f>
        <v>14.75</v>
      </c>
      <c r="O95" s="218">
        <f t="shared" si="18"/>
        <v>27.45</v>
      </c>
      <c r="P95" s="220">
        <f t="shared" si="7"/>
        <v>12</v>
      </c>
      <c r="Q95" s="220" t="str">
        <f>'U11B 191'!K$51</f>
        <v>WM</v>
      </c>
      <c r="R95" s="220" t="str">
        <f>'U11B 191'!L$51</f>
        <v>Coppice</v>
      </c>
      <c r="T95" s="192">
        <f>'U11G 91'!K56</f>
        <v>82</v>
      </c>
      <c r="U95" s="193" t="str">
        <f>'U11G 91'!L56</f>
        <v>Ellie Dunn</v>
      </c>
      <c r="V95" s="194">
        <f>'U11G 91'!V56</f>
        <v>0</v>
      </c>
      <c r="W95" s="194">
        <f>'U11G 91'!W56</f>
        <v>0</v>
      </c>
      <c r="X95" s="195">
        <f t="shared" si="19"/>
        <v>0</v>
      </c>
      <c r="Y95" s="197" t="str">
        <f t="shared" si="9"/>
        <v/>
      </c>
      <c r="Z95" s="197" t="str">
        <f>'U11G 91'!K$51</f>
        <v>WM</v>
      </c>
      <c r="AA95" s="197" t="str">
        <f>'U11G 91'!L$51</f>
        <v>Coppice</v>
      </c>
      <c r="AC95" s="204">
        <f>'U11M 291'!U56</f>
        <v>282</v>
      </c>
      <c r="AD95" s="204" t="str">
        <f>'U11M 291'!V56</f>
        <v>Grace Bellamy</v>
      </c>
      <c r="AE95" s="206">
        <f>'U11M 291'!W56</f>
        <v>14.266999999999999</v>
      </c>
      <c r="AF95" s="206">
        <f>'U11M 291'!X56</f>
        <v>14.45</v>
      </c>
      <c r="AG95" s="207">
        <f t="shared" si="20"/>
        <v>28.716999999999999</v>
      </c>
      <c r="AH95" s="204" t="str">
        <f>'U11M 291'!Y56</f>
        <v>G</v>
      </c>
      <c r="AI95" s="209">
        <f t="shared" si="11"/>
        <v>16</v>
      </c>
      <c r="AJ95" s="209" t="str">
        <f>'U11M 291'!U$51</f>
        <v>WM</v>
      </c>
      <c r="AK95" s="209" t="str">
        <f>'U11M 291'!V$51</f>
        <v>Coppice</v>
      </c>
    </row>
    <row r="96" spans="11:37" ht="20.100000000000001" customHeight="1" x14ac:dyDescent="0.3">
      <c r="K96" s="216">
        <f>'U11B 191'!K57</f>
        <v>183</v>
      </c>
      <c r="L96" s="216" t="str">
        <f>'U11B 191'!L57</f>
        <v>Keegan Greening</v>
      </c>
      <c r="M96" s="221">
        <f>'U11B 191'!M57</f>
        <v>13.2</v>
      </c>
      <c r="N96" s="221">
        <f>'U11B 191'!N57</f>
        <v>14.65</v>
      </c>
      <c r="O96" s="218">
        <f t="shared" si="18"/>
        <v>27.85</v>
      </c>
      <c r="P96" s="220">
        <f t="shared" si="7"/>
        <v>7</v>
      </c>
      <c r="Q96" s="220" t="str">
        <f>'U11B 191'!K$51</f>
        <v>WM</v>
      </c>
      <c r="R96" s="220" t="str">
        <f>'U11B 191'!L$51</f>
        <v>Coppice</v>
      </c>
      <c r="T96" s="192">
        <f>'U11G 91'!K57</f>
        <v>83</v>
      </c>
      <c r="U96" s="193">
        <f>'U11G 91'!L57</f>
        <v>0</v>
      </c>
      <c r="V96" s="194">
        <f>'U11G 91'!V57</f>
        <v>0</v>
      </c>
      <c r="W96" s="194">
        <f>'U11G 91'!W57</f>
        <v>0</v>
      </c>
      <c r="X96" s="195">
        <f t="shared" si="19"/>
        <v>0</v>
      </c>
      <c r="Y96" s="197" t="str">
        <f t="shared" si="9"/>
        <v/>
      </c>
      <c r="Z96" s="197" t="str">
        <f>'U11G 91'!K$51</f>
        <v>WM</v>
      </c>
      <c r="AA96" s="197" t="str">
        <f>'U11G 91'!L$51</f>
        <v>Coppice</v>
      </c>
      <c r="AC96" s="204">
        <f>'U11M 291'!U57</f>
        <v>283</v>
      </c>
      <c r="AD96" s="204">
        <f>'U11M 291'!V57</f>
        <v>0</v>
      </c>
      <c r="AE96" s="206">
        <f>'U11M 291'!W57</f>
        <v>0</v>
      </c>
      <c r="AF96" s="206">
        <f>'U11M 291'!X57</f>
        <v>0</v>
      </c>
      <c r="AG96" s="207">
        <f t="shared" si="20"/>
        <v>0</v>
      </c>
      <c r="AH96" s="204">
        <f>'U11M 291'!Y57</f>
        <v>0</v>
      </c>
      <c r="AI96" s="209" t="str">
        <f t="shared" si="11"/>
        <v/>
      </c>
      <c r="AJ96" s="209" t="str">
        <f>'U11M 291'!U$51</f>
        <v>WM</v>
      </c>
      <c r="AK96" s="209" t="str">
        <f>'U11M 291'!V$51</f>
        <v>Coppice</v>
      </c>
    </row>
    <row r="97" spans="11:37" ht="20.100000000000001" customHeight="1" x14ac:dyDescent="0.3">
      <c r="K97" s="216" t="str">
        <f>'U11B 191'!K58</f>
        <v>R184</v>
      </c>
      <c r="L97" s="216">
        <f>'U11B 191'!L58</f>
        <v>0</v>
      </c>
      <c r="M97" s="221">
        <f>'U11B 191'!M58</f>
        <v>0</v>
      </c>
      <c r="N97" s="221">
        <f>'U11B 191'!N58</f>
        <v>0</v>
      </c>
      <c r="O97" s="218">
        <f t="shared" si="18"/>
        <v>0</v>
      </c>
      <c r="P97" s="220" t="str">
        <f t="shared" si="7"/>
        <v/>
      </c>
      <c r="Q97" s="220" t="str">
        <f>'U11B 191'!K$51</f>
        <v>WM</v>
      </c>
      <c r="R97" s="220" t="str">
        <f>'U11B 191'!L$51</f>
        <v>Coppice</v>
      </c>
      <c r="T97" s="192" t="str">
        <f>'U11G 91'!K58</f>
        <v>R84</v>
      </c>
      <c r="U97" s="193">
        <f>'U11G 91'!L58</f>
        <v>0</v>
      </c>
      <c r="V97" s="194">
        <f>'U11G 91'!V58</f>
        <v>0</v>
      </c>
      <c r="W97" s="194">
        <f>'U11G 91'!W58</f>
        <v>0</v>
      </c>
      <c r="X97" s="195">
        <f t="shared" si="19"/>
        <v>0</v>
      </c>
      <c r="Y97" s="197" t="str">
        <f t="shared" si="9"/>
        <v/>
      </c>
      <c r="Z97" s="197" t="str">
        <f>'U11G 91'!K$51</f>
        <v>WM</v>
      </c>
      <c r="AA97" s="197" t="str">
        <f>'U11G 91'!L$51</f>
        <v>Coppice</v>
      </c>
      <c r="AC97" s="204" t="str">
        <f>'U11M 291'!U58</f>
        <v>R284</v>
      </c>
      <c r="AD97" s="204">
        <f>'U11M 291'!V58</f>
        <v>0</v>
      </c>
      <c r="AE97" s="206">
        <f>'U11M 291'!W58</f>
        <v>0</v>
      </c>
      <c r="AF97" s="206">
        <f>'U11M 291'!X58</f>
        <v>0</v>
      </c>
      <c r="AG97" s="207">
        <f t="shared" si="20"/>
        <v>0</v>
      </c>
      <c r="AH97" s="204">
        <f>'U11M 291'!Y58</f>
        <v>0</v>
      </c>
      <c r="AI97" s="209" t="str">
        <f t="shared" si="11"/>
        <v/>
      </c>
      <c r="AJ97" s="209" t="str">
        <f>'U11M 291'!U$51</f>
        <v>WM</v>
      </c>
      <c r="AK97" s="209" t="str">
        <f>'U11M 291'!V$51</f>
        <v>Coppice</v>
      </c>
    </row>
    <row r="98" spans="11:37" x14ac:dyDescent="0.3">
      <c r="T98" s="185"/>
      <c r="U98" s="183"/>
      <c r="V98" s="179"/>
      <c r="W98" s="179"/>
      <c r="X98" s="179"/>
      <c r="Y98" s="180"/>
      <c r="Z98" s="180"/>
      <c r="AA98" s="178"/>
      <c r="AG98" s="179"/>
    </row>
    <row r="99" spans="11:37" x14ac:dyDescent="0.3">
      <c r="L99" s="182"/>
      <c r="M99" s="184"/>
      <c r="N99" s="184"/>
      <c r="O99" s="184"/>
      <c r="R99" s="180"/>
      <c r="T99" s="185"/>
      <c r="U99" s="182"/>
      <c r="V99" s="184"/>
      <c r="W99" s="184"/>
      <c r="X99" s="184"/>
      <c r="Y99" s="180"/>
      <c r="Z99" s="180"/>
      <c r="AA99" s="180"/>
      <c r="AG99" s="184"/>
    </row>
  </sheetData>
  <sortState xmlns:xlrd2="http://schemas.microsoft.com/office/spreadsheetml/2017/richdata2" ref="A2:F5">
    <sortCondition descending="1" ref="E2:E5"/>
  </sortState>
  <mergeCells count="6">
    <mergeCell ref="A3:G3"/>
    <mergeCell ref="A9:G9"/>
    <mergeCell ref="K1:R1"/>
    <mergeCell ref="T1:AA1"/>
    <mergeCell ref="AC1:AK1"/>
    <mergeCell ref="A1:G1"/>
  </mergeCells>
  <phoneticPr fontId="8" type="noConversion"/>
  <conditionalFormatting sqref="AI3:AI100">
    <cfRule type="expression" dxfId="367" priority="1" stopIfTrue="1">
      <formula>AH3="G"</formula>
    </cfRule>
    <cfRule type="expression" dxfId="366" priority="2" stopIfTrue="1">
      <formula>AH3="B"</formula>
    </cfRule>
  </conditionalFormatting>
  <pageMargins left="0.7" right="0.7" top="0.75" bottom="0.75" header="0.3" footer="0.3"/>
  <pageSetup paperSize="9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indexed="11"/>
    <pageSetUpPr fitToPage="1"/>
  </sheetPr>
  <dimension ref="A1:Y77"/>
  <sheetViews>
    <sheetView showGridLines="0" view="pageBreakPreview" topLeftCell="A16" zoomScaleNormal="100" zoomScaleSheetLayoutView="100" workbookViewId="0">
      <selection activeCell="L29" sqref="L29"/>
    </sheetView>
  </sheetViews>
  <sheetFormatPr defaultColWidth="9.140625" defaultRowHeight="14.25" x14ac:dyDescent="0.2"/>
  <cols>
    <col min="1" max="1" width="6.140625" style="42" customWidth="1"/>
    <col min="2" max="2" width="24.7109375" style="33" customWidth="1"/>
    <col min="3" max="4" width="8.28515625" style="96" customWidth="1"/>
    <col min="5" max="5" width="1.7109375" style="33" customWidth="1"/>
    <col min="6" max="6" width="6.140625" style="42" customWidth="1"/>
    <col min="7" max="7" width="21.85546875" style="33" customWidth="1"/>
    <col min="8" max="9" width="8.28515625" style="96" customWidth="1"/>
    <col min="10" max="10" width="1.7109375" style="33" customWidth="1"/>
    <col min="11" max="11" width="6.140625" style="42" customWidth="1"/>
    <col min="12" max="12" width="25" style="33" customWidth="1"/>
    <col min="13" max="14" width="8.28515625" style="96" customWidth="1"/>
    <col min="15" max="15" width="1.7109375" style="33" customWidth="1"/>
    <col min="16" max="16" width="4.28515625" style="33" customWidth="1"/>
    <col min="17" max="17" width="6" style="33" customWidth="1"/>
    <col min="18" max="18" width="8.42578125" style="96" customWidth="1"/>
    <col min="19" max="19" width="24.140625" style="96" customWidth="1"/>
    <col min="20" max="21" width="8" style="33" customWidth="1"/>
    <col min="22" max="22" width="6" style="33" customWidth="1"/>
    <col min="23" max="23" width="9" style="33" customWidth="1"/>
    <col min="24" max="24" width="3" style="33" customWidth="1"/>
    <col min="25" max="25" width="8.42578125" style="33" customWidth="1"/>
    <col min="26" max="26" width="4.28515625" style="33" customWidth="1"/>
    <col min="27" max="27" width="21.42578125" style="33" customWidth="1"/>
    <col min="28" max="28" width="7.140625" style="33" customWidth="1"/>
    <col min="29" max="29" width="7" style="33" customWidth="1"/>
    <col min="30" max="16384" width="9.140625" style="33"/>
  </cols>
  <sheetData>
    <row r="1" spans="1:25" ht="15" hidden="1" x14ac:dyDescent="0.25">
      <c r="A1" s="101"/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140" t="s">
        <v>4</v>
      </c>
      <c r="V1" s="58" t="s">
        <v>5</v>
      </c>
      <c r="W1" s="58" t="s">
        <v>6</v>
      </c>
      <c r="X1" s="58"/>
      <c r="Y1" s="141"/>
    </row>
    <row r="2" spans="1:25" hidden="1" x14ac:dyDescent="0.2">
      <c r="A2" s="90"/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Great Baddow</v>
      </c>
      <c r="T2" s="62">
        <f>SUM(C19:D24)</f>
        <v>141.87</v>
      </c>
      <c r="U2" s="174">
        <f>C27</f>
        <v>114.89</v>
      </c>
      <c r="V2" s="63">
        <f>IF(U2=0,13,RANK(U2,U$2:U$14,0))</f>
        <v>9</v>
      </c>
      <c r="W2" s="142" t="str">
        <f>VLOOKUP(V2,X$2:Y$14,2)</f>
        <v>9th</v>
      </c>
      <c r="X2" s="65">
        <v>1</v>
      </c>
      <c r="Y2" s="143" t="s">
        <v>8</v>
      </c>
    </row>
    <row r="3" spans="1:25" hidden="1" x14ac:dyDescent="0.2">
      <c r="A3" s="90"/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 t="str">
        <f>G18</f>
        <v>St George's</v>
      </c>
      <c r="T3" s="62">
        <f>SUM(H19:I24)</f>
        <v>143.82</v>
      </c>
      <c r="U3" s="174">
        <f>H27</f>
        <v>115.62</v>
      </c>
      <c r="V3" s="63">
        <f t="shared" ref="V3:V14" si="0">IF(U3=0,13,RANK(U3,U$2:U$14,0))</f>
        <v>8</v>
      </c>
      <c r="W3" s="142" t="str">
        <f t="shared" ref="W3:W14" si="1">VLOOKUP(V3,X$2:Y$14,2)</f>
        <v>8th</v>
      </c>
      <c r="X3" s="65">
        <v>2</v>
      </c>
      <c r="Y3" s="143" t="s">
        <v>10</v>
      </c>
    </row>
    <row r="4" spans="1:25" hidden="1" x14ac:dyDescent="0.2">
      <c r="A4" s="90"/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 t="str">
        <f>L18</f>
        <v>Surbiton High</v>
      </c>
      <c r="T4" s="62">
        <f>SUM(M19:N24)</f>
        <v>150.84700000000001</v>
      </c>
      <c r="U4" s="174">
        <f>M27</f>
        <v>121.38</v>
      </c>
      <c r="V4" s="63">
        <f t="shared" si="0"/>
        <v>1</v>
      </c>
      <c r="W4" s="142" t="str">
        <f t="shared" si="1"/>
        <v>First</v>
      </c>
      <c r="X4" s="65">
        <v>3</v>
      </c>
      <c r="Y4" s="143" t="s">
        <v>12</v>
      </c>
    </row>
    <row r="5" spans="1:25" hidden="1" x14ac:dyDescent="0.2">
      <c r="A5" s="90"/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Ullswater</v>
      </c>
      <c r="T5" s="62">
        <f>SUM(C30:D34)</f>
        <v>130.32999999999998</v>
      </c>
      <c r="U5" s="174">
        <f>C38</f>
        <v>116.39999999999999</v>
      </c>
      <c r="V5" s="63">
        <f t="shared" si="0"/>
        <v>5</v>
      </c>
      <c r="W5" s="142" t="str">
        <f t="shared" si="1"/>
        <v>5th</v>
      </c>
      <c r="X5" s="65">
        <v>4</v>
      </c>
      <c r="Y5" s="144" t="s">
        <v>14</v>
      </c>
    </row>
    <row r="6" spans="1:25" hidden="1" x14ac:dyDescent="0.2">
      <c r="A6" s="90"/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161">
        <f>G29</f>
        <v>0</v>
      </c>
      <c r="T6" s="62">
        <f>SUM(H30:I35)</f>
        <v>0</v>
      </c>
      <c r="U6" s="174">
        <f>H38</f>
        <v>0</v>
      </c>
      <c r="V6" s="63">
        <f t="shared" si="0"/>
        <v>13</v>
      </c>
      <c r="W6" s="142" t="str">
        <f t="shared" si="1"/>
        <v>13th</v>
      </c>
      <c r="X6" s="65">
        <v>5</v>
      </c>
      <c r="Y6" s="144" t="s">
        <v>16</v>
      </c>
    </row>
    <row r="7" spans="1:25" hidden="1" x14ac:dyDescent="0.2">
      <c r="A7" s="90"/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 t="str">
        <f>L29</f>
        <v>St Bede's</v>
      </c>
      <c r="T7" s="62">
        <f>SUM(M30:N35)</f>
        <v>139.44000000000003</v>
      </c>
      <c r="U7" s="174">
        <f>M38</f>
        <v>112.82</v>
      </c>
      <c r="V7" s="63">
        <f t="shared" si="0"/>
        <v>10</v>
      </c>
      <c r="W7" s="142" t="str">
        <f t="shared" si="1"/>
        <v>10th</v>
      </c>
      <c r="X7" s="65">
        <v>6</v>
      </c>
      <c r="Y7" s="144" t="s">
        <v>18</v>
      </c>
    </row>
    <row r="8" spans="1:25" hidden="1" x14ac:dyDescent="0.2">
      <c r="A8" s="90"/>
      <c r="C8" s="117"/>
      <c r="D8" s="117"/>
      <c r="H8" s="117"/>
      <c r="I8" s="117"/>
      <c r="M8" s="117"/>
      <c r="N8" s="117"/>
      <c r="Q8" s="68" t="s">
        <v>19</v>
      </c>
      <c r="R8" s="68" t="str">
        <f>A40</f>
        <v>Sc</v>
      </c>
      <c r="S8" s="61">
        <f>B40</f>
        <v>0</v>
      </c>
      <c r="T8" s="62">
        <f>SUM(C41:D46)</f>
        <v>0</v>
      </c>
      <c r="U8" s="174">
        <f>C49</f>
        <v>0</v>
      </c>
      <c r="V8" s="63">
        <f t="shared" si="0"/>
        <v>13</v>
      </c>
      <c r="W8" s="142" t="str">
        <f t="shared" si="1"/>
        <v>13th</v>
      </c>
      <c r="X8" s="65">
        <v>7</v>
      </c>
      <c r="Y8" s="144" t="s">
        <v>20</v>
      </c>
    </row>
    <row r="9" spans="1:25" hidden="1" x14ac:dyDescent="0.2">
      <c r="A9" s="90"/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 t="str">
        <f>G40</f>
        <v>Beaconsfield</v>
      </c>
      <c r="T9" s="62">
        <f>SUM(H41:I46)</f>
        <v>131.87</v>
      </c>
      <c r="U9" s="174">
        <f>H49</f>
        <v>117.57</v>
      </c>
      <c r="V9" s="63">
        <f t="shared" si="0"/>
        <v>3</v>
      </c>
      <c r="W9" s="142" t="str">
        <f t="shared" si="1"/>
        <v>Third</v>
      </c>
      <c r="X9" s="65">
        <v>8</v>
      </c>
      <c r="Y9" s="144" t="s">
        <v>22</v>
      </c>
    </row>
    <row r="10" spans="1:25" hidden="1" x14ac:dyDescent="0.2">
      <c r="A10" s="90"/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 t="str">
        <f>L40</f>
        <v>Tormead</v>
      </c>
      <c r="T10" s="62">
        <f>SUM(M41:N46)</f>
        <v>148.5</v>
      </c>
      <c r="U10" s="174">
        <f>M49</f>
        <v>119.27000000000001</v>
      </c>
      <c r="V10" s="63">
        <f t="shared" si="0"/>
        <v>2</v>
      </c>
      <c r="W10" s="142" t="str">
        <f t="shared" si="1"/>
        <v>Second</v>
      </c>
      <c r="X10" s="65">
        <v>9</v>
      </c>
      <c r="Y10" s="144" t="s">
        <v>24</v>
      </c>
    </row>
    <row r="11" spans="1:25" hidden="1" x14ac:dyDescent="0.2">
      <c r="A11" s="90"/>
      <c r="C11" s="117"/>
      <c r="D11" s="117"/>
      <c r="H11" s="117"/>
      <c r="I11" s="117"/>
      <c r="M11" s="117"/>
      <c r="N11" s="117"/>
      <c r="Q11" s="60" t="s">
        <v>25</v>
      </c>
      <c r="R11" s="60" t="str">
        <f>A51</f>
        <v>SW</v>
      </c>
      <c r="S11" s="61" t="str">
        <f>B51</f>
        <v>Ivybridge</v>
      </c>
      <c r="T11" s="62">
        <f>SUM(C52:D57)</f>
        <v>144.03</v>
      </c>
      <c r="U11" s="174">
        <f>C60</f>
        <v>116</v>
      </c>
      <c r="V11" s="63">
        <f t="shared" si="0"/>
        <v>7</v>
      </c>
      <c r="W11" s="142" t="str">
        <f t="shared" si="1"/>
        <v>7th</v>
      </c>
      <c r="X11" s="65">
        <v>10</v>
      </c>
      <c r="Y11" s="144" t="s">
        <v>26</v>
      </c>
    </row>
    <row r="12" spans="1:25" hidden="1" x14ac:dyDescent="0.2">
      <c r="A12" s="90"/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 t="str">
        <f>G51</f>
        <v>Bishop of Llandaff</v>
      </c>
      <c r="T12" s="62">
        <f>SUM(H52:I57)</f>
        <v>144.9</v>
      </c>
      <c r="U12" s="174">
        <f>H60</f>
        <v>116.41999999999999</v>
      </c>
      <c r="V12" s="63">
        <f t="shared" si="0"/>
        <v>4</v>
      </c>
      <c r="W12" s="142" t="str">
        <f t="shared" si="1"/>
        <v>4th</v>
      </c>
      <c r="X12" s="65">
        <v>11</v>
      </c>
      <c r="Y12" s="144" t="s">
        <v>28</v>
      </c>
    </row>
    <row r="13" spans="1:25" hidden="1" x14ac:dyDescent="0.2">
      <c r="A13" s="90"/>
      <c r="C13" s="117"/>
      <c r="D13" s="117"/>
      <c r="H13" s="117"/>
      <c r="I13" s="117"/>
      <c r="M13" s="117"/>
      <c r="N13" s="117"/>
      <c r="Q13" s="60" t="s">
        <v>29</v>
      </c>
      <c r="R13" s="60" t="str">
        <f>K51</f>
        <v>WM</v>
      </c>
      <c r="S13" s="61" t="str">
        <f>L51</f>
        <v>Woodrush</v>
      </c>
      <c r="T13" s="62">
        <f>SUM(M52:N57)</f>
        <v>112.61000000000001</v>
      </c>
      <c r="U13" s="174">
        <f>M60</f>
        <v>112.61000000000001</v>
      </c>
      <c r="V13" s="63">
        <f t="shared" si="0"/>
        <v>11</v>
      </c>
      <c r="W13" s="142" t="str">
        <f t="shared" si="1"/>
        <v>11th</v>
      </c>
      <c r="X13" s="65">
        <v>12</v>
      </c>
      <c r="Y13" s="144" t="s">
        <v>30</v>
      </c>
    </row>
    <row r="14" spans="1:25" hidden="1" x14ac:dyDescent="0.2">
      <c r="A14" s="90"/>
      <c r="C14" s="117"/>
      <c r="D14" s="117"/>
      <c r="H14" s="117"/>
      <c r="I14" s="117"/>
      <c r="M14" s="117"/>
      <c r="N14" s="117"/>
      <c r="Q14" s="60" t="s">
        <v>31</v>
      </c>
      <c r="R14" s="60" t="str">
        <f>A62</f>
        <v>Y</v>
      </c>
      <c r="S14" s="61" t="str">
        <f>B62</f>
        <v>Headlands School</v>
      </c>
      <c r="T14" s="62">
        <f>SUM(C63:D68)</f>
        <v>116.18699999999998</v>
      </c>
      <c r="U14" s="174">
        <f>C71</f>
        <v>116.18700000000001</v>
      </c>
      <c r="V14" s="63">
        <f t="shared" si="0"/>
        <v>6</v>
      </c>
      <c r="W14" s="142" t="str">
        <f t="shared" si="1"/>
        <v>6th</v>
      </c>
      <c r="X14" s="65">
        <v>13</v>
      </c>
      <c r="Y14" s="144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R15" s="117"/>
      <c r="S15" s="117"/>
    </row>
    <row r="16" spans="1:25" ht="15.75" x14ac:dyDescent="0.25">
      <c r="A16" s="51" t="s">
        <v>237</v>
      </c>
      <c r="C16" s="117"/>
      <c r="D16" s="117"/>
      <c r="H16" s="117"/>
      <c r="I16" s="117"/>
      <c r="M16" s="117"/>
      <c r="N16" s="117"/>
      <c r="R16" s="117"/>
      <c r="S16" s="117"/>
    </row>
    <row r="18" spans="1:22" ht="15" x14ac:dyDescent="0.25">
      <c r="A18" s="169" t="s">
        <v>7</v>
      </c>
      <c r="B18" s="107" t="s">
        <v>238</v>
      </c>
      <c r="C18" s="111" t="s">
        <v>35</v>
      </c>
      <c r="D18" s="111" t="s">
        <v>36</v>
      </c>
      <c r="F18" s="169" t="s">
        <v>9</v>
      </c>
      <c r="G18" s="107" t="s">
        <v>239</v>
      </c>
      <c r="H18" s="111" t="s">
        <v>35</v>
      </c>
      <c r="I18" s="111" t="s">
        <v>36</v>
      </c>
      <c r="J18" s="112"/>
      <c r="K18" s="169" t="s">
        <v>11</v>
      </c>
      <c r="L18" s="107" t="s">
        <v>167</v>
      </c>
      <c r="M18" s="111" t="s">
        <v>35</v>
      </c>
      <c r="N18" s="111" t="s">
        <v>36</v>
      </c>
      <c r="O18" s="42"/>
      <c r="P18" s="42"/>
      <c r="Q18" s="42"/>
      <c r="R18" s="46"/>
      <c r="S18" s="42"/>
    </row>
    <row r="19" spans="1:22" s="113" customFormat="1" x14ac:dyDescent="0.2">
      <c r="A19" s="53">
        <v>401</v>
      </c>
      <c r="B19" s="108" t="s">
        <v>240</v>
      </c>
      <c r="C19" s="109">
        <v>14.17</v>
      </c>
      <c r="D19" s="109">
        <v>15.25</v>
      </c>
      <c r="F19" s="53">
        <v>408</v>
      </c>
      <c r="G19" s="108" t="s">
        <v>241</v>
      </c>
      <c r="H19" s="109">
        <v>13.6</v>
      </c>
      <c r="I19" s="109">
        <v>14.85</v>
      </c>
      <c r="J19" s="114"/>
      <c r="K19" s="115">
        <v>415</v>
      </c>
      <c r="L19" s="108" t="s">
        <v>242</v>
      </c>
      <c r="M19" s="109">
        <v>15.67</v>
      </c>
      <c r="N19" s="109">
        <v>15.3</v>
      </c>
      <c r="O19" s="84"/>
      <c r="P19" s="84"/>
      <c r="Q19" s="84"/>
      <c r="R19" s="49"/>
      <c r="S19" s="84"/>
    </row>
    <row r="20" spans="1:22" s="113" customFormat="1" x14ac:dyDescent="0.2">
      <c r="A20" s="54">
        <v>402</v>
      </c>
      <c r="B20" s="98" t="s">
        <v>243</v>
      </c>
      <c r="C20" s="109">
        <v>12.53</v>
      </c>
      <c r="D20" s="109">
        <v>14.45</v>
      </c>
      <c r="F20" s="54">
        <v>409</v>
      </c>
      <c r="G20" s="98" t="s">
        <v>244</v>
      </c>
      <c r="H20" s="109">
        <v>13.8</v>
      </c>
      <c r="I20" s="109">
        <v>15</v>
      </c>
      <c r="K20" s="146">
        <v>416</v>
      </c>
      <c r="L20" s="98" t="s">
        <v>245</v>
      </c>
      <c r="M20" s="109">
        <v>15.17</v>
      </c>
      <c r="N20" s="109">
        <v>14.8</v>
      </c>
      <c r="O20" s="84"/>
      <c r="P20" s="84"/>
      <c r="Q20" s="84"/>
      <c r="R20" s="49"/>
      <c r="S20" s="84"/>
    </row>
    <row r="21" spans="1:22" s="113" customFormat="1" x14ac:dyDescent="0.2">
      <c r="A21" s="54">
        <v>403</v>
      </c>
      <c r="B21" s="98" t="s">
        <v>246</v>
      </c>
      <c r="C21" s="109">
        <v>13.2</v>
      </c>
      <c r="D21" s="109">
        <v>14.85</v>
      </c>
      <c r="F21" s="54">
        <v>410</v>
      </c>
      <c r="G21" s="98" t="s">
        <v>247</v>
      </c>
      <c r="H21" s="109">
        <v>14.27</v>
      </c>
      <c r="I21" s="109">
        <v>14.8</v>
      </c>
      <c r="J21" s="114"/>
      <c r="K21" s="146">
        <v>417</v>
      </c>
      <c r="L21" s="98" t="s">
        <v>248</v>
      </c>
      <c r="M21" s="109">
        <v>15.27</v>
      </c>
      <c r="N21" s="109">
        <v>14.95</v>
      </c>
      <c r="O21" s="84"/>
      <c r="P21" s="84"/>
      <c r="Q21" s="84"/>
      <c r="R21" s="49"/>
      <c r="S21" s="84"/>
    </row>
    <row r="22" spans="1:22" s="113" customFormat="1" x14ac:dyDescent="0.2">
      <c r="A22" s="54">
        <v>404</v>
      </c>
      <c r="B22" s="98" t="s">
        <v>249</v>
      </c>
      <c r="C22" s="109">
        <v>13.8</v>
      </c>
      <c r="D22" s="109">
        <v>14.85</v>
      </c>
      <c r="F22" s="54">
        <v>411</v>
      </c>
      <c r="G22" s="98" t="s">
        <v>250</v>
      </c>
      <c r="H22" s="109">
        <v>13.9</v>
      </c>
      <c r="I22" s="109">
        <v>14.6</v>
      </c>
      <c r="J22" s="114"/>
      <c r="K22" s="146">
        <v>418</v>
      </c>
      <c r="L22" s="98" t="s">
        <v>251</v>
      </c>
      <c r="M22" s="109">
        <v>14.667</v>
      </c>
      <c r="N22" s="109">
        <v>14.95</v>
      </c>
      <c r="O22" s="84"/>
      <c r="P22" s="84"/>
      <c r="Q22" s="84"/>
      <c r="R22" s="49"/>
      <c r="S22" s="84"/>
    </row>
    <row r="23" spans="1:22" s="113" customFormat="1" x14ac:dyDescent="0.2">
      <c r="A23" s="54">
        <v>405</v>
      </c>
      <c r="B23" s="98" t="s">
        <v>632</v>
      </c>
      <c r="C23" s="109">
        <v>14.17</v>
      </c>
      <c r="D23" s="109">
        <v>14.6</v>
      </c>
      <c r="F23" s="54">
        <v>412</v>
      </c>
      <c r="G23" s="98" t="s">
        <v>252</v>
      </c>
      <c r="H23" s="109">
        <v>14.1</v>
      </c>
      <c r="I23" s="109">
        <v>14.9</v>
      </c>
      <c r="J23" s="114"/>
      <c r="K23" s="146">
        <v>419</v>
      </c>
      <c r="L23" s="98" t="s">
        <v>253</v>
      </c>
      <c r="M23" s="109">
        <v>14.97</v>
      </c>
      <c r="N23" s="109">
        <v>15.1</v>
      </c>
      <c r="O23" s="84"/>
      <c r="P23" s="84"/>
      <c r="Q23" s="84"/>
      <c r="R23" s="49"/>
      <c r="S23" s="84"/>
    </row>
    <row r="24" spans="1:22" s="113" customFormat="1" x14ac:dyDescent="0.2">
      <c r="A24" s="54">
        <v>406</v>
      </c>
      <c r="B24" s="98"/>
      <c r="C24" s="109">
        <v>0</v>
      </c>
      <c r="D24" s="109">
        <v>0</v>
      </c>
      <c r="F24" s="54">
        <v>413</v>
      </c>
      <c r="G24" s="98" t="s">
        <v>254</v>
      </c>
      <c r="H24" s="109">
        <v>0</v>
      </c>
      <c r="I24" s="109">
        <v>0</v>
      </c>
      <c r="J24" s="114"/>
      <c r="K24" s="146">
        <v>420</v>
      </c>
      <c r="L24" s="98"/>
      <c r="M24" s="109">
        <v>0</v>
      </c>
      <c r="N24" s="109">
        <v>0</v>
      </c>
      <c r="O24" s="84"/>
      <c r="P24" s="84"/>
      <c r="Q24" s="84"/>
      <c r="R24" s="49"/>
      <c r="S24" s="84"/>
    </row>
    <row r="25" spans="1:22" s="113" customFormat="1" x14ac:dyDescent="0.2">
      <c r="A25" s="162" t="s">
        <v>255</v>
      </c>
      <c r="B25" s="99"/>
      <c r="C25" s="50"/>
      <c r="D25" s="50"/>
      <c r="F25" s="162" t="s">
        <v>256</v>
      </c>
      <c r="G25" s="99"/>
      <c r="H25" s="50"/>
      <c r="I25" s="50"/>
      <c r="J25" s="114"/>
      <c r="K25" s="162" t="s">
        <v>257</v>
      </c>
      <c r="L25" s="99"/>
      <c r="M25" s="50"/>
      <c r="N25" s="50"/>
      <c r="O25" s="84"/>
      <c r="P25" s="84"/>
      <c r="Q25" s="84"/>
      <c r="R25" s="49"/>
      <c r="S25" s="84"/>
    </row>
    <row r="26" spans="1:22" s="42" customFormat="1" x14ac:dyDescent="0.2">
      <c r="B26" s="43" t="s">
        <v>57</v>
      </c>
      <c r="C26" s="44">
        <f>SUM(C19:C24)-SMALL(C19:C24,1)-SMALL(C19:C24,2)</f>
        <v>55.34</v>
      </c>
      <c r="D26" s="44">
        <f>SUM(D19:D24)-SMALL(D19:D24,1)-SMALL(D19:D24,2)</f>
        <v>59.55</v>
      </c>
      <c r="G26" s="43" t="s">
        <v>57</v>
      </c>
      <c r="H26" s="44">
        <f>SUM(H19:H24)-SMALL(H19:H24,1)-SMALL(H19:H24,2)</f>
        <v>56.07</v>
      </c>
      <c r="I26" s="44">
        <f>SUM(I19:I24)-SMALL(I19:I24,1)-SMALL(I19:I24,2)</f>
        <v>59.550000000000004</v>
      </c>
      <c r="J26" s="45"/>
      <c r="K26" s="43"/>
      <c r="L26" s="43" t="s">
        <v>57</v>
      </c>
      <c r="M26" s="44">
        <f>SUM(M19:M24)-SMALL(M19:M24,1)-SMALL(M19:M24,2)</f>
        <v>61.08</v>
      </c>
      <c r="N26" s="44">
        <f>SUM(N19:N24)-SMALL(N19:N24,1)-SMALL(N19:N24,2)</f>
        <v>60.3</v>
      </c>
      <c r="S26" s="46"/>
      <c r="T26" s="46"/>
      <c r="U26" s="145"/>
      <c r="V26" s="48"/>
    </row>
    <row r="27" spans="1:22" s="42" customFormat="1" ht="15.75" x14ac:dyDescent="0.25">
      <c r="B27" s="48" t="s">
        <v>58</v>
      </c>
      <c r="C27" s="49">
        <f>C26+D26</f>
        <v>114.89</v>
      </c>
      <c r="D27" s="95" t="str">
        <f>W2</f>
        <v>9th</v>
      </c>
      <c r="G27" s="48" t="s">
        <v>58</v>
      </c>
      <c r="H27" s="49">
        <f>H26+I26</f>
        <v>115.62</v>
      </c>
      <c r="I27" s="95" t="str">
        <f>W3</f>
        <v>8th</v>
      </c>
      <c r="L27" s="48" t="s">
        <v>58</v>
      </c>
      <c r="M27" s="49">
        <f>M26+N26</f>
        <v>121.38</v>
      </c>
      <c r="N27" s="95" t="str">
        <f>W4</f>
        <v>First</v>
      </c>
      <c r="S27" s="46"/>
      <c r="T27" s="46"/>
      <c r="U27" s="145"/>
    </row>
    <row r="28" spans="1:22" x14ac:dyDescent="0.2">
      <c r="B28" s="163"/>
      <c r="C28" s="42"/>
      <c r="D28" s="42"/>
      <c r="G28" s="86"/>
      <c r="H28" s="42"/>
      <c r="I28" s="42"/>
      <c r="L28" s="86"/>
      <c r="M28" s="42"/>
      <c r="N28" s="42"/>
      <c r="O28" s="42"/>
      <c r="P28" s="42"/>
      <c r="Q28" s="42"/>
      <c r="R28" s="46"/>
      <c r="S28" s="42"/>
    </row>
    <row r="29" spans="1:22" ht="15" x14ac:dyDescent="0.25">
      <c r="A29" s="169" t="s">
        <v>13</v>
      </c>
      <c r="B29" s="107" t="s">
        <v>258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169" t="s">
        <v>17</v>
      </c>
      <c r="L29" s="107" t="s">
        <v>634</v>
      </c>
      <c r="M29" s="111" t="s">
        <v>35</v>
      </c>
      <c r="N29" s="111" t="s">
        <v>36</v>
      </c>
      <c r="O29" s="42"/>
      <c r="P29" s="42"/>
      <c r="Q29" s="42"/>
      <c r="R29" s="46"/>
      <c r="S29" s="42"/>
    </row>
    <row r="30" spans="1:22" x14ac:dyDescent="0.2">
      <c r="A30" s="53">
        <v>422</v>
      </c>
      <c r="B30" s="108" t="s">
        <v>259</v>
      </c>
      <c r="C30" s="109">
        <v>14.13</v>
      </c>
      <c r="D30" s="109">
        <v>15.05</v>
      </c>
      <c r="F30" s="53">
        <v>429</v>
      </c>
      <c r="G30" s="108"/>
      <c r="H30" s="109">
        <v>0</v>
      </c>
      <c r="I30" s="109">
        <v>0</v>
      </c>
      <c r="K30" s="53">
        <v>436</v>
      </c>
      <c r="L30" s="108" t="s">
        <v>260</v>
      </c>
      <c r="M30" s="109">
        <v>14.17</v>
      </c>
      <c r="N30" s="109">
        <v>14.8</v>
      </c>
      <c r="O30" s="42"/>
      <c r="P30" s="42"/>
      <c r="Q30" s="42"/>
      <c r="R30" s="42"/>
      <c r="S30" s="42"/>
    </row>
    <row r="31" spans="1:22" x14ac:dyDescent="0.2">
      <c r="A31" s="54">
        <v>423</v>
      </c>
      <c r="B31" s="98" t="s">
        <v>261</v>
      </c>
      <c r="C31" s="109">
        <v>14.2</v>
      </c>
      <c r="D31" s="109">
        <v>14.9</v>
      </c>
      <c r="F31" s="54">
        <v>430</v>
      </c>
      <c r="G31" s="98"/>
      <c r="H31" s="109">
        <v>0</v>
      </c>
      <c r="I31" s="109">
        <v>0</v>
      </c>
      <c r="K31" s="54">
        <v>437</v>
      </c>
      <c r="L31" s="98" t="s">
        <v>262</v>
      </c>
      <c r="M31" s="109">
        <v>12.97</v>
      </c>
      <c r="N31" s="109">
        <v>14.7</v>
      </c>
      <c r="O31" s="42"/>
      <c r="P31" s="42"/>
      <c r="Q31" s="42"/>
      <c r="R31" s="42"/>
      <c r="S31" s="42"/>
    </row>
    <row r="32" spans="1:22" x14ac:dyDescent="0.2">
      <c r="A32" s="54">
        <v>424</v>
      </c>
      <c r="B32" s="98" t="s">
        <v>263</v>
      </c>
      <c r="C32" s="109">
        <v>14.17</v>
      </c>
      <c r="D32" s="109">
        <v>15.05</v>
      </c>
      <c r="F32" s="54">
        <v>431</v>
      </c>
      <c r="G32" s="98"/>
      <c r="H32" s="109">
        <v>0</v>
      </c>
      <c r="I32" s="109">
        <v>0</v>
      </c>
      <c r="K32" s="54">
        <v>438</v>
      </c>
      <c r="L32" s="98" t="s">
        <v>264</v>
      </c>
      <c r="M32" s="109">
        <v>13.53</v>
      </c>
      <c r="N32" s="109">
        <v>14.55</v>
      </c>
      <c r="O32" s="42"/>
      <c r="P32" s="42"/>
      <c r="Q32" s="42"/>
      <c r="R32" s="42"/>
      <c r="S32" s="42"/>
    </row>
    <row r="33" spans="1:22" x14ac:dyDescent="0.2">
      <c r="A33" s="54">
        <v>425</v>
      </c>
      <c r="B33" s="98" t="s">
        <v>265</v>
      </c>
      <c r="C33" s="109">
        <v>13.93</v>
      </c>
      <c r="D33" s="109">
        <v>14.8</v>
      </c>
      <c r="F33" s="54">
        <v>432</v>
      </c>
      <c r="G33" s="98"/>
      <c r="H33" s="109">
        <v>0</v>
      </c>
      <c r="I33" s="109">
        <v>0</v>
      </c>
      <c r="K33" s="54">
        <v>439</v>
      </c>
      <c r="L33" s="98" t="s">
        <v>266</v>
      </c>
      <c r="M33" s="109">
        <v>13.4</v>
      </c>
      <c r="N33" s="109">
        <v>14.7</v>
      </c>
      <c r="O33" s="42"/>
      <c r="P33" s="42"/>
      <c r="Q33" s="42"/>
      <c r="R33" s="42"/>
      <c r="S33" s="42"/>
    </row>
    <row r="34" spans="1:22" x14ac:dyDescent="0.2">
      <c r="A34" s="54">
        <v>426</v>
      </c>
      <c r="B34" s="98" t="s">
        <v>267</v>
      </c>
      <c r="C34" s="109">
        <v>14.1</v>
      </c>
      <c r="D34" s="109">
        <v>0</v>
      </c>
      <c r="F34" s="54">
        <v>433</v>
      </c>
      <c r="G34" s="98"/>
      <c r="H34" s="109">
        <v>0</v>
      </c>
      <c r="I34" s="109">
        <v>0</v>
      </c>
      <c r="K34" s="54">
        <v>440</v>
      </c>
      <c r="L34" s="176" t="s">
        <v>268</v>
      </c>
      <c r="M34" s="109">
        <v>12.57</v>
      </c>
      <c r="N34" s="109">
        <v>14.05</v>
      </c>
      <c r="O34" s="42"/>
      <c r="P34" s="42"/>
      <c r="Q34" s="42"/>
      <c r="R34" s="42"/>
      <c r="S34" s="42"/>
    </row>
    <row r="35" spans="1:22" x14ac:dyDescent="0.2">
      <c r="A35" s="54">
        <v>427</v>
      </c>
      <c r="B35" s="98" t="s">
        <v>269</v>
      </c>
      <c r="C35" s="109">
        <v>0</v>
      </c>
      <c r="D35" s="109">
        <v>14.6</v>
      </c>
      <c r="F35" s="54">
        <v>434</v>
      </c>
      <c r="G35" s="98"/>
      <c r="H35" s="109">
        <v>0</v>
      </c>
      <c r="I35" s="109">
        <v>0</v>
      </c>
      <c r="K35" s="54">
        <v>441</v>
      </c>
      <c r="L35" s="98"/>
      <c r="M35" s="109">
        <v>0</v>
      </c>
      <c r="N35" s="109">
        <v>0</v>
      </c>
      <c r="O35" s="42"/>
      <c r="P35" s="42"/>
      <c r="Q35" s="42"/>
      <c r="R35" s="42"/>
      <c r="S35" s="42"/>
    </row>
    <row r="36" spans="1:22" x14ac:dyDescent="0.2">
      <c r="A36" s="55" t="s">
        <v>270</v>
      </c>
      <c r="B36" s="99"/>
      <c r="C36" s="50"/>
      <c r="D36" s="50"/>
      <c r="F36" s="55" t="s">
        <v>271</v>
      </c>
      <c r="G36" s="99"/>
      <c r="H36" s="50"/>
      <c r="I36" s="50"/>
      <c r="K36" s="55" t="s">
        <v>272</v>
      </c>
      <c r="L36" s="99"/>
      <c r="M36" s="50"/>
      <c r="N36" s="50"/>
      <c r="O36" s="42"/>
      <c r="P36" s="42"/>
      <c r="Q36" s="42"/>
      <c r="R36" s="42"/>
      <c r="S36" s="42"/>
    </row>
    <row r="37" spans="1:22" s="42" customFormat="1" x14ac:dyDescent="0.2">
      <c r="B37" s="43" t="s">
        <v>57</v>
      </c>
      <c r="C37" s="44">
        <f>SUM(C30:C35)-SMALL(C30:C35,1)-SMALL(C30:C35,2)</f>
        <v>56.6</v>
      </c>
      <c r="D37" s="44">
        <f>SUM(D30:D35)-SMALL(D30:D35,1)-SMALL(D30:D35,2)</f>
        <v>59.79999999999999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54.07</v>
      </c>
      <c r="N37" s="44">
        <f>SUM(N30:N35)-SMALL(N30:N35,1)-SMALL(N30:N35,2)</f>
        <v>58.75</v>
      </c>
      <c r="U37" s="145"/>
      <c r="V37" s="48"/>
    </row>
    <row r="38" spans="1:22" s="42" customFormat="1" ht="15.75" x14ac:dyDescent="0.25">
      <c r="B38" s="48" t="s">
        <v>58</v>
      </c>
      <c r="C38" s="49">
        <f>C37+D37</f>
        <v>116.39999999999999</v>
      </c>
      <c r="D38" s="95" t="str">
        <f>W5</f>
        <v>5th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112.82</v>
      </c>
      <c r="N38" s="95" t="str">
        <f>W7</f>
        <v>10th</v>
      </c>
      <c r="U38" s="145"/>
    </row>
    <row r="39" spans="1:22" x14ac:dyDescent="0.2">
      <c r="B39" s="42"/>
      <c r="C39" s="42"/>
      <c r="D39" s="42"/>
      <c r="G39" s="42"/>
      <c r="H39" s="42"/>
      <c r="I39" s="42"/>
      <c r="L39" s="42"/>
      <c r="M39" s="42"/>
      <c r="N39" s="42"/>
      <c r="O39" s="42"/>
      <c r="P39" s="42"/>
      <c r="Q39" s="42"/>
      <c r="R39" s="42"/>
      <c r="S39" s="42"/>
    </row>
    <row r="40" spans="1:22" ht="15" x14ac:dyDescent="0.25">
      <c r="A40" s="169" t="s">
        <v>19</v>
      </c>
      <c r="B40" s="107"/>
      <c r="C40" s="111" t="s">
        <v>35</v>
      </c>
      <c r="D40" s="111" t="s">
        <v>36</v>
      </c>
      <c r="F40" s="169" t="s">
        <v>21</v>
      </c>
      <c r="G40" s="107" t="s">
        <v>273</v>
      </c>
      <c r="H40" s="111" t="s">
        <v>35</v>
      </c>
      <c r="I40" s="111" t="s">
        <v>36</v>
      </c>
      <c r="K40" s="169" t="s">
        <v>23</v>
      </c>
      <c r="L40" s="107" t="s">
        <v>70</v>
      </c>
      <c r="M40" s="111" t="s">
        <v>35</v>
      </c>
      <c r="N40" s="111" t="s">
        <v>36</v>
      </c>
      <c r="O40" s="42"/>
      <c r="P40" s="42"/>
      <c r="Q40" s="42"/>
      <c r="R40" s="42"/>
      <c r="S40" s="42"/>
    </row>
    <row r="41" spans="1:22" s="113" customFormat="1" x14ac:dyDescent="0.2">
      <c r="A41" s="53">
        <v>443</v>
      </c>
      <c r="B41" s="108"/>
      <c r="C41" s="109">
        <v>0</v>
      </c>
      <c r="D41" s="109">
        <v>0</v>
      </c>
      <c r="F41" s="53">
        <v>450</v>
      </c>
      <c r="G41" s="108" t="s">
        <v>274</v>
      </c>
      <c r="H41" s="109">
        <v>14.23</v>
      </c>
      <c r="I41" s="109">
        <v>14.4</v>
      </c>
      <c r="K41" s="53">
        <v>457</v>
      </c>
      <c r="L41" s="108" t="s">
        <v>275</v>
      </c>
      <c r="M41" s="109">
        <v>0</v>
      </c>
      <c r="N41" s="109">
        <v>14.85</v>
      </c>
      <c r="O41" s="84"/>
      <c r="P41" s="84"/>
      <c r="Q41" s="84"/>
      <c r="R41" s="84"/>
      <c r="S41" s="84"/>
    </row>
    <row r="42" spans="1:22" s="113" customFormat="1" x14ac:dyDescent="0.2">
      <c r="A42" s="54">
        <v>444</v>
      </c>
      <c r="B42" s="98"/>
      <c r="C42" s="109">
        <v>0</v>
      </c>
      <c r="D42" s="109">
        <v>0</v>
      </c>
      <c r="F42" s="54">
        <v>451</v>
      </c>
      <c r="G42" s="98" t="s">
        <v>276</v>
      </c>
      <c r="H42" s="109">
        <v>14.53</v>
      </c>
      <c r="I42" s="109">
        <v>14.55</v>
      </c>
      <c r="K42" s="54">
        <v>458</v>
      </c>
      <c r="L42" s="98" t="s">
        <v>277</v>
      </c>
      <c r="M42" s="109">
        <v>14.43</v>
      </c>
      <c r="N42" s="109">
        <v>0</v>
      </c>
      <c r="O42" s="84"/>
      <c r="P42" s="84"/>
      <c r="Q42" s="84"/>
      <c r="R42" s="84"/>
      <c r="S42" s="84"/>
    </row>
    <row r="43" spans="1:22" s="113" customFormat="1" x14ac:dyDescent="0.2">
      <c r="A43" s="54">
        <v>445</v>
      </c>
      <c r="B43" s="98"/>
      <c r="C43" s="109">
        <v>0</v>
      </c>
      <c r="D43" s="109">
        <v>0</v>
      </c>
      <c r="F43" s="54">
        <v>452</v>
      </c>
      <c r="G43" s="98" t="s">
        <v>278</v>
      </c>
      <c r="H43" s="109">
        <v>0</v>
      </c>
      <c r="I43" s="109">
        <v>14.3</v>
      </c>
      <c r="K43" s="54">
        <v>459</v>
      </c>
      <c r="L43" s="98" t="s">
        <v>279</v>
      </c>
      <c r="M43" s="109">
        <v>14.67</v>
      </c>
      <c r="N43" s="109">
        <v>14.95</v>
      </c>
      <c r="O43" s="84"/>
      <c r="P43" s="84"/>
      <c r="Q43" s="84"/>
      <c r="R43" s="84"/>
      <c r="S43" s="84"/>
    </row>
    <row r="44" spans="1:22" s="113" customFormat="1" x14ac:dyDescent="0.2">
      <c r="A44" s="54">
        <v>446</v>
      </c>
      <c r="B44" s="98"/>
      <c r="C44" s="109">
        <v>0</v>
      </c>
      <c r="D44" s="109">
        <v>0</v>
      </c>
      <c r="F44" s="54">
        <v>453</v>
      </c>
      <c r="G44" s="98" t="s">
        <v>280</v>
      </c>
      <c r="H44" s="109">
        <v>15.23</v>
      </c>
      <c r="I44" s="109">
        <v>15.2</v>
      </c>
      <c r="K44" s="54">
        <v>460</v>
      </c>
      <c r="L44" s="98" t="s">
        <v>281</v>
      </c>
      <c r="M44" s="109">
        <v>14.7</v>
      </c>
      <c r="N44" s="109">
        <v>14.9</v>
      </c>
      <c r="O44" s="84"/>
      <c r="P44" s="84"/>
      <c r="Q44" s="84"/>
      <c r="R44" s="84"/>
      <c r="S44" s="84"/>
    </row>
    <row r="45" spans="1:22" s="113" customFormat="1" x14ac:dyDescent="0.2">
      <c r="A45" s="54">
        <v>447</v>
      </c>
      <c r="B45" s="98"/>
      <c r="C45" s="109">
        <v>0</v>
      </c>
      <c r="D45" s="109">
        <v>0</v>
      </c>
      <c r="F45" s="54">
        <v>454</v>
      </c>
      <c r="G45" s="98" t="s">
        <v>282</v>
      </c>
      <c r="H45" s="109">
        <v>14.63</v>
      </c>
      <c r="I45" s="109">
        <v>14.8</v>
      </c>
      <c r="K45" s="54">
        <v>461</v>
      </c>
      <c r="L45" s="98" t="s">
        <v>283</v>
      </c>
      <c r="M45" s="109">
        <v>14.67</v>
      </c>
      <c r="N45" s="109">
        <v>14.8</v>
      </c>
      <c r="O45" s="84"/>
      <c r="P45" s="84"/>
      <c r="Q45" s="84"/>
      <c r="R45" s="84"/>
      <c r="S45" s="84"/>
    </row>
    <row r="46" spans="1:22" s="113" customFormat="1" x14ac:dyDescent="0.2">
      <c r="A46" s="54">
        <v>448</v>
      </c>
      <c r="B46" s="98"/>
      <c r="C46" s="109">
        <v>0</v>
      </c>
      <c r="D46" s="109">
        <v>0</v>
      </c>
      <c r="F46" s="54">
        <v>455</v>
      </c>
      <c r="G46" s="98"/>
      <c r="H46" s="109">
        <v>0</v>
      </c>
      <c r="I46" s="109">
        <v>0</v>
      </c>
      <c r="K46" s="54">
        <v>462</v>
      </c>
      <c r="L46" s="98" t="s">
        <v>234</v>
      </c>
      <c r="M46" s="109">
        <v>15.43</v>
      </c>
      <c r="N46" s="109">
        <v>15.1</v>
      </c>
      <c r="O46" s="84"/>
      <c r="P46" s="84"/>
      <c r="Q46" s="84"/>
      <c r="R46" s="84"/>
      <c r="S46" s="84"/>
    </row>
    <row r="47" spans="1:22" s="113" customFormat="1" x14ac:dyDescent="0.2">
      <c r="A47" s="55" t="s">
        <v>284</v>
      </c>
      <c r="B47" s="99"/>
      <c r="C47" s="50"/>
      <c r="D47" s="50"/>
      <c r="F47" s="55" t="s">
        <v>285</v>
      </c>
      <c r="G47" s="99"/>
      <c r="H47" s="50"/>
      <c r="I47" s="50"/>
      <c r="K47" s="55" t="s">
        <v>286</v>
      </c>
      <c r="L47" s="99"/>
      <c r="M47" s="50"/>
      <c r="N47" s="50"/>
      <c r="O47" s="84"/>
      <c r="P47" s="84"/>
      <c r="Q47" s="84"/>
      <c r="R47" s="84"/>
      <c r="S47" s="84"/>
    </row>
    <row r="48" spans="1:22" s="42" customFormat="1" x14ac:dyDescent="0.2">
      <c r="A48" s="43" t="s">
        <v>57</v>
      </c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f>SUM(H41:H46)-SMALL(H41:H46,1)-SMALL(H41:H46,2)</f>
        <v>58.62</v>
      </c>
      <c r="I48" s="44">
        <f>SUM(I41:I46)-SMALL(I41:I46,1)-SMALL(I41:I46,2)</f>
        <v>58.95</v>
      </c>
      <c r="L48" s="43" t="s">
        <v>57</v>
      </c>
      <c r="M48" s="44">
        <f>SUM(M41:M46)-SMALL(M41:M46,1)-SMALL(M41:M46,2)</f>
        <v>59.470000000000006</v>
      </c>
      <c r="N48" s="44">
        <f>SUM(N41:N46)-SMALL(N41:N46,1)-SMALL(N41:N46,2)</f>
        <v>59.8</v>
      </c>
      <c r="U48" s="145"/>
    </row>
    <row r="49" spans="1:21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117.57</v>
      </c>
      <c r="I49" s="95" t="str">
        <f>W9</f>
        <v>Third</v>
      </c>
      <c r="L49" s="48" t="s">
        <v>58</v>
      </c>
      <c r="M49" s="49">
        <f>M48+N48</f>
        <v>119.27000000000001</v>
      </c>
      <c r="N49" s="95" t="str">
        <f>W10</f>
        <v>Second</v>
      </c>
      <c r="U49" s="145"/>
    </row>
    <row r="50" spans="1:21" x14ac:dyDescent="0.2">
      <c r="B50" s="42"/>
      <c r="C50" s="42"/>
      <c r="D50" s="42"/>
      <c r="G50" s="42"/>
      <c r="H50" s="42"/>
      <c r="I50" s="42"/>
      <c r="L50" s="42"/>
      <c r="M50" s="42"/>
      <c r="N50" s="42"/>
      <c r="O50" s="42"/>
      <c r="P50" s="42"/>
      <c r="Q50" s="42"/>
      <c r="R50" s="42"/>
      <c r="S50" s="42"/>
    </row>
    <row r="51" spans="1:21" ht="15" x14ac:dyDescent="0.25">
      <c r="A51" s="169" t="s">
        <v>25</v>
      </c>
      <c r="B51" s="107" t="s">
        <v>287</v>
      </c>
      <c r="C51" s="111" t="s">
        <v>35</v>
      </c>
      <c r="D51" s="111" t="s">
        <v>36</v>
      </c>
      <c r="F51" s="169" t="s">
        <v>27</v>
      </c>
      <c r="G51" s="107" t="s">
        <v>288</v>
      </c>
      <c r="H51" s="111" t="s">
        <v>35</v>
      </c>
      <c r="I51" s="111" t="s">
        <v>36</v>
      </c>
      <c r="J51" s="112"/>
      <c r="K51" s="169" t="s">
        <v>29</v>
      </c>
      <c r="L51" s="107" t="s">
        <v>289</v>
      </c>
      <c r="M51" s="111" t="s">
        <v>35</v>
      </c>
      <c r="N51" s="111" t="s">
        <v>36</v>
      </c>
      <c r="O51" s="42"/>
      <c r="P51" s="42"/>
      <c r="Q51" s="42"/>
      <c r="R51" s="42"/>
      <c r="S51" s="42"/>
    </row>
    <row r="52" spans="1:21" s="113" customFormat="1" x14ac:dyDescent="0.2">
      <c r="A52" s="53">
        <v>464</v>
      </c>
      <c r="B52" s="108" t="s">
        <v>290</v>
      </c>
      <c r="C52" s="109">
        <v>14.6</v>
      </c>
      <c r="D52" s="109">
        <v>14.7</v>
      </c>
      <c r="F52" s="53">
        <v>471</v>
      </c>
      <c r="G52" s="108" t="s">
        <v>291</v>
      </c>
      <c r="H52" s="109">
        <v>14.13</v>
      </c>
      <c r="I52" s="109">
        <v>14.55</v>
      </c>
      <c r="K52" s="53">
        <v>478</v>
      </c>
      <c r="L52" s="108" t="s">
        <v>292</v>
      </c>
      <c r="M52" s="109">
        <v>13.8</v>
      </c>
      <c r="N52" s="109">
        <v>15.05</v>
      </c>
      <c r="O52" s="84"/>
      <c r="P52" s="84"/>
      <c r="Q52" s="84"/>
      <c r="R52" s="84"/>
      <c r="S52" s="84"/>
    </row>
    <row r="53" spans="1:21" s="113" customFormat="1" x14ac:dyDescent="0.2">
      <c r="A53" s="54">
        <v>465</v>
      </c>
      <c r="B53" s="98" t="s">
        <v>293</v>
      </c>
      <c r="C53" s="109">
        <v>14.77</v>
      </c>
      <c r="D53" s="109">
        <v>14.95</v>
      </c>
      <c r="F53" s="54">
        <v>472</v>
      </c>
      <c r="G53" s="98" t="s">
        <v>294</v>
      </c>
      <c r="H53" s="109">
        <v>14.26</v>
      </c>
      <c r="I53" s="109">
        <v>14.45</v>
      </c>
      <c r="K53" s="54">
        <v>479</v>
      </c>
      <c r="L53" s="98" t="s">
        <v>295</v>
      </c>
      <c r="M53" s="109">
        <v>13.5</v>
      </c>
      <c r="N53" s="109">
        <v>14.6</v>
      </c>
      <c r="O53" s="84"/>
      <c r="P53" s="84"/>
      <c r="Q53" s="84"/>
      <c r="R53" s="84"/>
      <c r="S53" s="84"/>
    </row>
    <row r="54" spans="1:21" s="113" customFormat="1" x14ac:dyDescent="0.2">
      <c r="A54" s="54">
        <v>466</v>
      </c>
      <c r="B54" s="98" t="s">
        <v>296</v>
      </c>
      <c r="C54" s="109">
        <v>14</v>
      </c>
      <c r="D54" s="109">
        <v>14.3</v>
      </c>
      <c r="F54" s="54">
        <v>473</v>
      </c>
      <c r="G54" s="98" t="s">
        <v>297</v>
      </c>
      <c r="H54" s="109">
        <v>14.03</v>
      </c>
      <c r="I54" s="109">
        <v>14.8</v>
      </c>
      <c r="K54" s="54">
        <v>480</v>
      </c>
      <c r="L54" s="98" t="s">
        <v>298</v>
      </c>
      <c r="M54" s="109">
        <v>13.4</v>
      </c>
      <c r="N54" s="109">
        <v>14.3</v>
      </c>
      <c r="O54" s="84"/>
      <c r="P54" s="84"/>
      <c r="Q54" s="84"/>
      <c r="R54" s="84"/>
      <c r="S54" s="84"/>
    </row>
    <row r="55" spans="1:21" s="113" customFormat="1" x14ac:dyDescent="0.2">
      <c r="A55" s="54">
        <v>467</v>
      </c>
      <c r="B55" s="98" t="s">
        <v>299</v>
      </c>
      <c r="C55" s="109">
        <v>13.73</v>
      </c>
      <c r="D55" s="109">
        <v>14.45</v>
      </c>
      <c r="F55" s="54">
        <v>474</v>
      </c>
      <c r="G55" s="98" t="s">
        <v>300</v>
      </c>
      <c r="H55" s="109">
        <v>14.73</v>
      </c>
      <c r="I55" s="109">
        <v>14.8</v>
      </c>
      <c r="K55" s="54">
        <v>481</v>
      </c>
      <c r="L55" s="98" t="s">
        <v>301</v>
      </c>
      <c r="M55" s="109">
        <v>13.56</v>
      </c>
      <c r="N55" s="109">
        <v>14.4</v>
      </c>
      <c r="O55" s="84"/>
      <c r="P55" s="84"/>
      <c r="Q55" s="84"/>
      <c r="R55" s="84"/>
      <c r="S55" s="84"/>
    </row>
    <row r="56" spans="1:21" s="113" customFormat="1" x14ac:dyDescent="0.2">
      <c r="A56" s="54">
        <v>468</v>
      </c>
      <c r="B56" s="98" t="s">
        <v>302</v>
      </c>
      <c r="C56" s="109">
        <v>13.73</v>
      </c>
      <c r="D56" s="109">
        <v>14.8</v>
      </c>
      <c r="F56" s="54">
        <v>475</v>
      </c>
      <c r="G56" s="98" t="s">
        <v>303</v>
      </c>
      <c r="H56" s="109">
        <v>14.3</v>
      </c>
      <c r="I56" s="109">
        <v>14.85</v>
      </c>
      <c r="K56" s="54">
        <v>482</v>
      </c>
      <c r="L56" s="98"/>
      <c r="M56" s="109">
        <v>0</v>
      </c>
      <c r="N56" s="109">
        <v>0</v>
      </c>
      <c r="O56" s="84"/>
      <c r="P56" s="84"/>
      <c r="Q56" s="84"/>
      <c r="R56" s="84"/>
      <c r="S56" s="84"/>
    </row>
    <row r="57" spans="1:21" s="113" customFormat="1" x14ac:dyDescent="0.2">
      <c r="A57" s="54">
        <v>469</v>
      </c>
      <c r="B57" s="98"/>
      <c r="C57" s="109">
        <v>0</v>
      </c>
      <c r="D57" s="109">
        <v>0</v>
      </c>
      <c r="F57" s="54">
        <v>476</v>
      </c>
      <c r="G57" s="98"/>
      <c r="H57" s="109">
        <v>0</v>
      </c>
      <c r="I57" s="109">
        <v>0</v>
      </c>
      <c r="K57" s="54">
        <v>483</v>
      </c>
      <c r="L57" s="98"/>
      <c r="M57" s="109">
        <v>0</v>
      </c>
      <c r="N57" s="109">
        <v>0</v>
      </c>
      <c r="O57" s="84"/>
      <c r="P57" s="84"/>
      <c r="Q57" s="84"/>
      <c r="R57" s="84"/>
      <c r="S57" s="84"/>
    </row>
    <row r="58" spans="1:21" s="113" customFormat="1" x14ac:dyDescent="0.2">
      <c r="A58" s="55" t="s">
        <v>304</v>
      </c>
      <c r="B58" s="99"/>
      <c r="C58" s="50"/>
      <c r="D58" s="50"/>
      <c r="F58" s="55" t="s">
        <v>305</v>
      </c>
      <c r="G58" s="99"/>
      <c r="H58" s="50"/>
      <c r="I58" s="50"/>
      <c r="K58" s="55" t="s">
        <v>306</v>
      </c>
      <c r="L58" s="99"/>
      <c r="M58" s="50"/>
      <c r="N58" s="50"/>
      <c r="O58" s="84"/>
      <c r="P58" s="84"/>
      <c r="Q58" s="84"/>
      <c r="R58" s="84"/>
      <c r="S58" s="84"/>
    </row>
    <row r="59" spans="1:21" s="42" customFormat="1" x14ac:dyDescent="0.2">
      <c r="A59" s="43" t="s">
        <v>57</v>
      </c>
      <c r="B59" s="43" t="s">
        <v>57</v>
      </c>
      <c r="C59" s="44">
        <f>SUM(C52:C57)-SMALL(C52:C57,1)-SMALL(C52:C57,2)</f>
        <v>57.099999999999994</v>
      </c>
      <c r="D59" s="44">
        <f>SUM(D52:D57)-SMALL(D52:D57,1)-SMALL(D52:D57,2)</f>
        <v>58.900000000000006</v>
      </c>
      <c r="G59" s="43" t="s">
        <v>57</v>
      </c>
      <c r="H59" s="44">
        <f>SUM(H52:H57)-SMALL(H52:H57,1)-SMALL(H52:H57,2)</f>
        <v>57.42</v>
      </c>
      <c r="I59" s="44">
        <f>SUM(I52:I57)-SMALL(I52:I57,1)-SMALL(I52:I57,2)</f>
        <v>58.999999999999986</v>
      </c>
      <c r="J59" s="45"/>
      <c r="L59" s="43" t="s">
        <v>57</v>
      </c>
      <c r="M59" s="44">
        <f>SUM(M52:M57)-SMALL(M52:M57,1)-SMALL(M52:M57,2)</f>
        <v>54.260000000000005</v>
      </c>
      <c r="N59" s="44">
        <f>SUM(N52:N57)-SMALL(N52:N57,1)-SMALL(N52:N57,2)</f>
        <v>58.35</v>
      </c>
      <c r="U59" s="145"/>
    </row>
    <row r="60" spans="1:21" s="42" customFormat="1" ht="15.75" x14ac:dyDescent="0.25">
      <c r="B60" s="48" t="s">
        <v>58</v>
      </c>
      <c r="C60" s="49">
        <f>C59+D59</f>
        <v>116</v>
      </c>
      <c r="D60" s="95" t="str">
        <f>W11</f>
        <v>7th</v>
      </c>
      <c r="G60" s="48" t="s">
        <v>58</v>
      </c>
      <c r="H60" s="49">
        <f>H59+I59</f>
        <v>116.41999999999999</v>
      </c>
      <c r="I60" s="95" t="str">
        <f>W12</f>
        <v>4th</v>
      </c>
      <c r="L60" s="48" t="s">
        <v>58</v>
      </c>
      <c r="M60" s="49">
        <f>M59+N59</f>
        <v>112.61000000000001</v>
      </c>
      <c r="N60" s="95" t="str">
        <f>W13</f>
        <v>11th</v>
      </c>
      <c r="U60" s="145"/>
    </row>
    <row r="61" spans="1:21" s="113" customFormat="1" x14ac:dyDescent="0.2">
      <c r="A61" s="84"/>
      <c r="B61" s="33"/>
      <c r="C61" s="117"/>
      <c r="D61" s="117"/>
      <c r="F61" s="84"/>
      <c r="G61" s="33"/>
      <c r="H61" s="117"/>
      <c r="I61" s="117"/>
      <c r="K61" s="84"/>
      <c r="L61" s="33"/>
      <c r="M61" s="117"/>
      <c r="N61" s="117"/>
      <c r="O61" s="33"/>
      <c r="P61" s="33"/>
      <c r="Q61" s="33"/>
      <c r="R61" s="117"/>
      <c r="S61" s="117"/>
    </row>
    <row r="62" spans="1:21" s="113" customFormat="1" ht="15" x14ac:dyDescent="0.25">
      <c r="A62" s="169" t="s">
        <v>31</v>
      </c>
      <c r="B62" s="107" t="s">
        <v>307</v>
      </c>
      <c r="C62" s="111" t="s">
        <v>35</v>
      </c>
      <c r="D62" s="111" t="s">
        <v>36</v>
      </c>
      <c r="F62" s="84"/>
      <c r="G62" s="34"/>
      <c r="H62" s="34"/>
      <c r="I62" s="34"/>
      <c r="K62" s="84"/>
      <c r="L62" s="34"/>
      <c r="M62" s="34"/>
      <c r="N62" s="34"/>
      <c r="O62" s="34"/>
      <c r="P62" s="34"/>
      <c r="Q62" s="34"/>
      <c r="R62" s="34"/>
      <c r="S62" s="34"/>
    </row>
    <row r="63" spans="1:21" s="113" customFormat="1" x14ac:dyDescent="0.2">
      <c r="A63" s="53">
        <v>485</v>
      </c>
      <c r="B63" s="108" t="s">
        <v>308</v>
      </c>
      <c r="C63" s="109">
        <v>14.67</v>
      </c>
      <c r="D63" s="109">
        <v>14.95</v>
      </c>
      <c r="F63" s="84"/>
      <c r="G63" s="34"/>
      <c r="H63" s="34"/>
      <c r="I63" s="34"/>
      <c r="K63" s="84"/>
      <c r="L63" s="34"/>
      <c r="M63" s="34"/>
      <c r="N63" s="34"/>
      <c r="O63" s="34"/>
      <c r="P63" s="34"/>
      <c r="Q63" s="34"/>
      <c r="R63" s="34"/>
      <c r="S63" s="34"/>
    </row>
    <row r="64" spans="1:21" s="113" customFormat="1" x14ac:dyDescent="0.2">
      <c r="A64" s="54">
        <v>486</v>
      </c>
      <c r="B64" s="98" t="s">
        <v>309</v>
      </c>
      <c r="C64" s="109">
        <v>14.83</v>
      </c>
      <c r="D64" s="109">
        <v>14.9</v>
      </c>
      <c r="F64" s="84"/>
      <c r="G64" s="34"/>
      <c r="H64" s="34"/>
      <c r="I64" s="34"/>
      <c r="K64" s="84"/>
      <c r="L64" s="34"/>
      <c r="M64" s="34"/>
      <c r="N64" s="34"/>
      <c r="O64" s="34"/>
      <c r="P64" s="34"/>
      <c r="Q64" s="34"/>
      <c r="R64" s="34"/>
      <c r="S64" s="34"/>
    </row>
    <row r="65" spans="1:19" s="113" customFormat="1" x14ac:dyDescent="0.2">
      <c r="A65" s="54">
        <v>487</v>
      </c>
      <c r="B65" s="98"/>
      <c r="C65" s="109">
        <v>0</v>
      </c>
      <c r="D65" s="109">
        <v>0</v>
      </c>
      <c r="F65" s="84"/>
      <c r="G65" s="34"/>
      <c r="H65" s="34"/>
      <c r="I65" s="34"/>
      <c r="K65" s="84"/>
      <c r="L65" s="34"/>
      <c r="M65" s="34"/>
      <c r="N65" s="34"/>
      <c r="O65" s="34"/>
      <c r="P65" s="34"/>
      <c r="Q65" s="34"/>
      <c r="R65" s="34"/>
      <c r="S65" s="34"/>
    </row>
    <row r="66" spans="1:19" s="113" customFormat="1" x14ac:dyDescent="0.2">
      <c r="A66" s="54">
        <v>488</v>
      </c>
      <c r="B66" s="98" t="s">
        <v>310</v>
      </c>
      <c r="C66" s="109">
        <v>14.07</v>
      </c>
      <c r="D66" s="109">
        <v>14.55</v>
      </c>
      <c r="F66" s="84"/>
      <c r="G66" s="34"/>
      <c r="H66" s="34"/>
      <c r="I66" s="34"/>
      <c r="K66" s="84"/>
      <c r="L66" s="34"/>
      <c r="M66" s="34"/>
      <c r="N66" s="34"/>
      <c r="O66" s="34"/>
      <c r="P66" s="34"/>
      <c r="Q66" s="34"/>
      <c r="R66" s="34"/>
      <c r="S66" s="34"/>
    </row>
    <row r="67" spans="1:19" s="113" customFormat="1" x14ac:dyDescent="0.2">
      <c r="A67" s="54">
        <v>489</v>
      </c>
      <c r="B67" s="98" t="s">
        <v>311</v>
      </c>
      <c r="C67" s="109">
        <v>13.667</v>
      </c>
      <c r="D67" s="109">
        <v>14.55</v>
      </c>
      <c r="F67" s="84"/>
      <c r="G67" s="34"/>
      <c r="H67" s="34"/>
      <c r="I67" s="34"/>
      <c r="K67" s="84"/>
      <c r="L67" s="34"/>
      <c r="M67" s="34"/>
      <c r="N67" s="34"/>
      <c r="O67" s="34"/>
      <c r="P67" s="34"/>
      <c r="Q67" s="34"/>
      <c r="R67" s="34"/>
      <c r="S67" s="34"/>
    </row>
    <row r="68" spans="1:19" x14ac:dyDescent="0.2">
      <c r="A68" s="54">
        <v>490</v>
      </c>
      <c r="B68" s="98"/>
      <c r="C68" s="109">
        <v>0</v>
      </c>
      <c r="D68" s="109">
        <v>0</v>
      </c>
      <c r="G68" s="34"/>
      <c r="H68" s="34"/>
      <c r="I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">
      <c r="A69" s="55" t="s">
        <v>312</v>
      </c>
      <c r="B69" s="99"/>
      <c r="C69" s="50"/>
      <c r="D69" s="50"/>
      <c r="H69" s="117"/>
      <c r="I69" s="117"/>
      <c r="M69" s="117"/>
      <c r="N69" s="117"/>
      <c r="R69" s="117"/>
      <c r="S69" s="117"/>
    </row>
    <row r="70" spans="1:19" x14ac:dyDescent="0.2">
      <c r="B70" s="43" t="s">
        <v>57</v>
      </c>
      <c r="C70" s="44">
        <f>SUM(C63:C68)-SMALL(C63:C68,1)-SMALL(C63:C68,2)</f>
        <v>57.237000000000002</v>
      </c>
      <c r="D70" s="44">
        <f>SUM(D63:D68)-SMALL(D63:D68,1)-SMALL(D63:D68,2)</f>
        <v>58.95</v>
      </c>
      <c r="H70" s="117"/>
      <c r="I70" s="117"/>
      <c r="M70" s="117"/>
      <c r="N70" s="117"/>
      <c r="R70" s="117"/>
      <c r="S70" s="117"/>
    </row>
    <row r="71" spans="1:19" s="34" customFormat="1" ht="15.75" x14ac:dyDescent="0.25">
      <c r="A71" s="42"/>
      <c r="B71" s="48" t="s">
        <v>58</v>
      </c>
      <c r="C71" s="49">
        <f>C70+D70</f>
        <v>116.18700000000001</v>
      </c>
      <c r="D71" s="95" t="str">
        <f>W14</f>
        <v>6th</v>
      </c>
      <c r="F71" s="42"/>
      <c r="G71" s="33"/>
      <c r="H71" s="117"/>
      <c r="I71" s="117"/>
      <c r="K71" s="42"/>
      <c r="L71" s="33"/>
      <c r="M71" s="117"/>
      <c r="N71" s="117"/>
      <c r="O71" s="33"/>
      <c r="P71" s="33"/>
      <c r="Q71" s="33"/>
      <c r="R71" s="117"/>
      <c r="S71" s="117"/>
    </row>
    <row r="72" spans="1:19" s="34" customFormat="1" x14ac:dyDescent="0.2">
      <c r="A72" s="42"/>
      <c r="B72" s="33"/>
      <c r="C72" s="117"/>
      <c r="D72" s="117"/>
      <c r="F72" s="42"/>
      <c r="G72" s="33"/>
      <c r="H72" s="117"/>
      <c r="I72" s="117"/>
      <c r="K72" s="42"/>
      <c r="L72" s="33"/>
      <c r="M72" s="117"/>
      <c r="N72" s="117"/>
      <c r="O72" s="33"/>
      <c r="P72" s="33"/>
      <c r="Q72" s="33"/>
      <c r="R72" s="117"/>
      <c r="S72" s="117"/>
    </row>
    <row r="73" spans="1:19" s="34" customFormat="1" x14ac:dyDescent="0.2">
      <c r="A73" s="42"/>
      <c r="B73" s="33"/>
      <c r="C73" s="117"/>
      <c r="D73" s="117"/>
      <c r="F73" s="42"/>
      <c r="G73" s="33"/>
      <c r="H73" s="117"/>
      <c r="I73" s="117"/>
      <c r="K73" s="42"/>
      <c r="L73" s="33"/>
      <c r="M73" s="117"/>
      <c r="N73" s="117"/>
      <c r="O73" s="33"/>
      <c r="P73" s="33"/>
      <c r="Q73" s="33"/>
      <c r="R73" s="117"/>
      <c r="S73" s="117"/>
    </row>
    <row r="74" spans="1:19" s="34" customFormat="1" x14ac:dyDescent="0.2">
      <c r="A74" s="42"/>
      <c r="B74" s="33"/>
      <c r="C74" s="117"/>
      <c r="D74" s="117"/>
      <c r="F74" s="42"/>
      <c r="G74" s="33"/>
      <c r="H74" s="117"/>
      <c r="I74" s="117"/>
      <c r="K74" s="42"/>
      <c r="L74" s="33"/>
      <c r="M74" s="117"/>
      <c r="N74" s="117"/>
      <c r="O74" s="33"/>
      <c r="P74" s="33"/>
      <c r="Q74" s="33"/>
      <c r="R74" s="117"/>
      <c r="S74" s="117"/>
    </row>
    <row r="75" spans="1:19" s="34" customFormat="1" x14ac:dyDescent="0.2">
      <c r="A75" s="42"/>
      <c r="B75" s="33"/>
      <c r="C75" s="117"/>
      <c r="D75" s="117"/>
      <c r="F75" s="42"/>
      <c r="G75" s="33"/>
      <c r="H75" s="117"/>
      <c r="I75" s="117"/>
      <c r="K75" s="42"/>
      <c r="L75" s="33"/>
      <c r="M75" s="117"/>
      <c r="N75" s="117"/>
      <c r="O75" s="33"/>
      <c r="P75" s="33"/>
      <c r="Q75" s="33"/>
      <c r="R75" s="117"/>
      <c r="S75" s="117"/>
    </row>
    <row r="76" spans="1:19" s="34" customFormat="1" x14ac:dyDescent="0.2">
      <c r="A76" s="42"/>
      <c r="B76" s="33"/>
      <c r="C76" s="117"/>
      <c r="D76" s="117"/>
      <c r="F76" s="42"/>
      <c r="G76" s="33"/>
      <c r="H76" s="117"/>
      <c r="I76" s="117"/>
      <c r="K76" s="42"/>
      <c r="L76" s="33"/>
      <c r="M76" s="117"/>
      <c r="N76" s="117"/>
      <c r="O76" s="33"/>
      <c r="P76" s="33"/>
      <c r="Q76" s="33"/>
      <c r="R76" s="117"/>
      <c r="S76" s="117"/>
    </row>
    <row r="77" spans="1:19" s="34" customFormat="1" x14ac:dyDescent="0.2">
      <c r="A77" s="42"/>
      <c r="B77" s="33"/>
      <c r="C77" s="117"/>
      <c r="D77" s="117"/>
      <c r="F77" s="42"/>
      <c r="G77" s="33"/>
      <c r="H77" s="117"/>
      <c r="I77" s="117"/>
      <c r="K77" s="42"/>
      <c r="L77" s="33"/>
      <c r="M77" s="117"/>
      <c r="N77" s="117"/>
      <c r="O77" s="33"/>
      <c r="P77" s="33"/>
      <c r="Q77" s="33"/>
      <c r="R77" s="117"/>
      <c r="S77" s="117"/>
    </row>
  </sheetData>
  <sheetProtection formatColumns="0" sort="0"/>
  <phoneticPr fontId="0" type="noConversion"/>
  <conditionalFormatting sqref="V2:V14">
    <cfRule type="cellIs" dxfId="365" priority="112" stopIfTrue="1" operator="equal">
      <formula>1</formula>
    </cfRule>
    <cfRule type="cellIs" dxfId="364" priority="113" stopIfTrue="1" operator="equal">
      <formula>2</formula>
    </cfRule>
    <cfRule type="cellIs" dxfId="363" priority="114" stopIfTrue="1" operator="equal">
      <formula>3</formula>
    </cfRule>
  </conditionalFormatting>
  <conditionalFormatting sqref="W2:W14">
    <cfRule type="cellIs" dxfId="362" priority="115" stopIfTrue="1" operator="equal">
      <formula>"First"</formula>
    </cfRule>
    <cfRule type="cellIs" dxfId="361" priority="116" stopIfTrue="1" operator="equal">
      <formula>"Second"</formula>
    </cfRule>
    <cfRule type="cellIs" dxfId="360" priority="117" stopIfTrue="1" operator="equal">
      <formula>"Third"</formula>
    </cfRule>
  </conditionalFormatting>
  <conditionalFormatting sqref="Y2">
    <cfRule type="cellIs" dxfId="359" priority="118" stopIfTrue="1" operator="equal">
      <formula>#REF!</formula>
    </cfRule>
  </conditionalFormatting>
  <conditionalFormatting sqref="Y3:Y14">
    <cfRule type="cellIs" dxfId="358" priority="119" stopIfTrue="1" operator="equal">
      <formula>"1st"</formula>
    </cfRule>
    <cfRule type="cellIs" dxfId="357" priority="120" stopIfTrue="1" operator="equal">
      <formula>"2nd"</formula>
    </cfRule>
    <cfRule type="cellIs" dxfId="356" priority="121" stopIfTrue="1" operator="equal">
      <formula>"3rd"</formula>
    </cfRule>
  </conditionalFormatting>
  <conditionalFormatting sqref="N49">
    <cfRule type="cellIs" dxfId="355" priority="52" stopIfTrue="1" operator="equal">
      <formula>"First"</formula>
    </cfRule>
    <cfRule type="cellIs" dxfId="354" priority="53" stopIfTrue="1" operator="equal">
      <formula>"Second"</formula>
    </cfRule>
    <cfRule type="cellIs" dxfId="353" priority="54" stopIfTrue="1" operator="equal">
      <formula>"Third"</formula>
    </cfRule>
  </conditionalFormatting>
  <conditionalFormatting sqref="D27">
    <cfRule type="cellIs" dxfId="352" priority="34" stopIfTrue="1" operator="equal">
      <formula>"First"</formula>
    </cfRule>
    <cfRule type="cellIs" dxfId="351" priority="35" stopIfTrue="1" operator="equal">
      <formula>"Second"</formula>
    </cfRule>
    <cfRule type="cellIs" dxfId="350" priority="36" stopIfTrue="1" operator="equal">
      <formula>"Third"</formula>
    </cfRule>
  </conditionalFormatting>
  <conditionalFormatting sqref="I27">
    <cfRule type="cellIs" dxfId="349" priority="31" stopIfTrue="1" operator="equal">
      <formula>"First"</formula>
    </cfRule>
    <cfRule type="cellIs" dxfId="348" priority="32" stopIfTrue="1" operator="equal">
      <formula>"Second"</formula>
    </cfRule>
    <cfRule type="cellIs" dxfId="347" priority="33" stopIfTrue="1" operator="equal">
      <formula>"Third"</formula>
    </cfRule>
  </conditionalFormatting>
  <conditionalFormatting sqref="N27">
    <cfRule type="cellIs" dxfId="346" priority="28" stopIfTrue="1" operator="equal">
      <formula>"First"</formula>
    </cfRule>
    <cfRule type="cellIs" dxfId="345" priority="29" stopIfTrue="1" operator="equal">
      <formula>"Second"</formula>
    </cfRule>
    <cfRule type="cellIs" dxfId="344" priority="30" stopIfTrue="1" operator="equal">
      <formula>"Third"</formula>
    </cfRule>
  </conditionalFormatting>
  <conditionalFormatting sqref="N38">
    <cfRule type="cellIs" dxfId="343" priority="25" stopIfTrue="1" operator="equal">
      <formula>"First"</formula>
    </cfRule>
    <cfRule type="cellIs" dxfId="342" priority="26" stopIfTrue="1" operator="equal">
      <formula>"Second"</formula>
    </cfRule>
    <cfRule type="cellIs" dxfId="341" priority="27" stopIfTrue="1" operator="equal">
      <formula>"Third"</formula>
    </cfRule>
  </conditionalFormatting>
  <conditionalFormatting sqref="I38">
    <cfRule type="cellIs" dxfId="340" priority="22" stopIfTrue="1" operator="equal">
      <formula>"First"</formula>
    </cfRule>
    <cfRule type="cellIs" dxfId="339" priority="23" stopIfTrue="1" operator="equal">
      <formula>"Second"</formula>
    </cfRule>
    <cfRule type="cellIs" dxfId="338" priority="24" stopIfTrue="1" operator="equal">
      <formula>"Third"</formula>
    </cfRule>
  </conditionalFormatting>
  <conditionalFormatting sqref="D38">
    <cfRule type="cellIs" dxfId="337" priority="19" stopIfTrue="1" operator="equal">
      <formula>"First"</formula>
    </cfRule>
    <cfRule type="cellIs" dxfId="336" priority="20" stopIfTrue="1" operator="equal">
      <formula>"Second"</formula>
    </cfRule>
    <cfRule type="cellIs" dxfId="335" priority="21" stopIfTrue="1" operator="equal">
      <formula>"Third"</formula>
    </cfRule>
  </conditionalFormatting>
  <conditionalFormatting sqref="D49">
    <cfRule type="cellIs" dxfId="334" priority="16" stopIfTrue="1" operator="equal">
      <formula>"First"</formula>
    </cfRule>
    <cfRule type="cellIs" dxfId="333" priority="17" stopIfTrue="1" operator="equal">
      <formula>"Second"</formula>
    </cfRule>
    <cfRule type="cellIs" dxfId="332" priority="18" stopIfTrue="1" operator="equal">
      <formula>"Third"</formula>
    </cfRule>
  </conditionalFormatting>
  <conditionalFormatting sqref="I49">
    <cfRule type="cellIs" dxfId="331" priority="13" stopIfTrue="1" operator="equal">
      <formula>"First"</formula>
    </cfRule>
    <cfRule type="cellIs" dxfId="330" priority="14" stopIfTrue="1" operator="equal">
      <formula>"Second"</formula>
    </cfRule>
    <cfRule type="cellIs" dxfId="329" priority="15" stopIfTrue="1" operator="equal">
      <formula>"Third"</formula>
    </cfRule>
  </conditionalFormatting>
  <conditionalFormatting sqref="N60">
    <cfRule type="cellIs" dxfId="328" priority="10" stopIfTrue="1" operator="equal">
      <formula>"First"</formula>
    </cfRule>
    <cfRule type="cellIs" dxfId="327" priority="11" stopIfTrue="1" operator="equal">
      <formula>"Second"</formula>
    </cfRule>
    <cfRule type="cellIs" dxfId="326" priority="12" stopIfTrue="1" operator="equal">
      <formula>"Third"</formula>
    </cfRule>
  </conditionalFormatting>
  <conditionalFormatting sqref="I60">
    <cfRule type="cellIs" dxfId="325" priority="7" stopIfTrue="1" operator="equal">
      <formula>"First"</formula>
    </cfRule>
    <cfRule type="cellIs" dxfId="324" priority="8" stopIfTrue="1" operator="equal">
      <formula>"Second"</formula>
    </cfRule>
    <cfRule type="cellIs" dxfId="323" priority="9" stopIfTrue="1" operator="equal">
      <formula>"Third"</formula>
    </cfRule>
  </conditionalFormatting>
  <conditionalFormatting sqref="D60">
    <cfRule type="cellIs" dxfId="322" priority="4" stopIfTrue="1" operator="equal">
      <formula>"First"</formula>
    </cfRule>
    <cfRule type="cellIs" dxfId="321" priority="5" stopIfTrue="1" operator="equal">
      <formula>"Second"</formula>
    </cfRule>
    <cfRule type="cellIs" dxfId="320" priority="6" stopIfTrue="1" operator="equal">
      <formula>"Third"</formula>
    </cfRule>
  </conditionalFormatting>
  <conditionalFormatting sqref="D71">
    <cfRule type="cellIs" dxfId="319" priority="1" stopIfTrue="1" operator="equal">
      <formula>"First"</formula>
    </cfRule>
    <cfRule type="cellIs" dxfId="318" priority="2" stopIfTrue="1" operator="equal">
      <formula>"Second"</formula>
    </cfRule>
    <cfRule type="cellIs" dxfId="317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8" orientation="landscape" copies="3" r:id="rId1"/>
  <headerFooter alignWithMargins="0">
    <oddHeader>&amp;C&amp;"Arial,Bold"&amp;14SCHOOL GYM NATIONAL FINAL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tabColor indexed="15"/>
    <pageSetUpPr fitToPage="1"/>
  </sheetPr>
  <dimension ref="A1:Y71"/>
  <sheetViews>
    <sheetView showGridLines="0" view="pageBreakPreview" topLeftCell="A16" zoomScaleNormal="100" zoomScaleSheetLayoutView="100" workbookViewId="0">
      <selection activeCell="G22" sqref="G22"/>
    </sheetView>
  </sheetViews>
  <sheetFormatPr defaultColWidth="9.140625" defaultRowHeight="14.25" x14ac:dyDescent="0.2"/>
  <cols>
    <col min="1" max="1" width="6.140625" style="42" customWidth="1"/>
    <col min="2" max="2" width="24" style="33" customWidth="1"/>
    <col min="3" max="4" width="8.28515625" style="96" customWidth="1"/>
    <col min="5" max="5" width="1.7109375" style="33" customWidth="1"/>
    <col min="6" max="6" width="6.140625" style="42" customWidth="1"/>
    <col min="7" max="7" width="20.7109375" style="33" customWidth="1"/>
    <col min="8" max="9" width="8.28515625" style="96" customWidth="1"/>
    <col min="10" max="10" width="1.7109375" style="33" customWidth="1"/>
    <col min="11" max="11" width="6.140625" style="42" customWidth="1"/>
    <col min="12" max="12" width="27.7109375" style="33" customWidth="1"/>
    <col min="13" max="14" width="8.28515625" style="96" customWidth="1"/>
    <col min="15" max="15" width="1.7109375" style="33" customWidth="1"/>
    <col min="16" max="16" width="4.28515625" style="33" customWidth="1"/>
    <col min="17" max="17" width="6" style="33" customWidth="1"/>
    <col min="18" max="18" width="8.42578125" style="118" bestFit="1" customWidth="1"/>
    <col min="19" max="19" width="24.140625" style="96" customWidth="1"/>
    <col min="20" max="21" width="8" style="33" customWidth="1"/>
    <col min="22" max="22" width="6" style="33" customWidth="1"/>
    <col min="23" max="23" width="9" style="33" customWidth="1"/>
    <col min="24" max="24" width="3" style="33" customWidth="1"/>
    <col min="25" max="25" width="8.42578125" style="33" customWidth="1"/>
    <col min="26" max="26" width="21.42578125" style="33" customWidth="1"/>
    <col min="27" max="27" width="7.140625" style="33" customWidth="1"/>
    <col min="28" max="28" width="7" style="33" customWidth="1"/>
    <col min="29" max="16384" width="9.140625" style="33"/>
  </cols>
  <sheetData>
    <row r="1" spans="1:25" ht="15" hidden="1" x14ac:dyDescent="0.25">
      <c r="A1" s="101"/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57" t="s">
        <v>4</v>
      </c>
      <c r="V1" s="58" t="s">
        <v>5</v>
      </c>
      <c r="W1" s="58" t="s">
        <v>6</v>
      </c>
      <c r="X1" s="58"/>
      <c r="Y1" s="59"/>
    </row>
    <row r="2" spans="1:25" hidden="1" x14ac:dyDescent="0.2">
      <c r="A2" s="90"/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St Faith's</v>
      </c>
      <c r="T2" s="62">
        <f>SUM(C19:D24)</f>
        <v>142.19999999999999</v>
      </c>
      <c r="U2" s="172">
        <f>C27</f>
        <v>114.70000000000002</v>
      </c>
      <c r="V2" s="63">
        <f>IF(U2=0,13,RANK(U2,U$2:U$14,0))</f>
        <v>2</v>
      </c>
      <c r="W2" s="64" t="str">
        <f>VLOOKUP(V2,X$2:Y$14,2)</f>
        <v>Second</v>
      </c>
      <c r="X2" s="65">
        <v>1</v>
      </c>
      <c r="Y2" s="66" t="s">
        <v>8</v>
      </c>
    </row>
    <row r="3" spans="1:25" hidden="1" x14ac:dyDescent="0.2">
      <c r="A3" s="90"/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 t="str">
        <f>G18</f>
        <v>Priory Ruskin</v>
      </c>
      <c r="T3" s="62">
        <f>SUM(H19:I24)</f>
        <v>111.74999999999999</v>
      </c>
      <c r="U3" s="172">
        <f>H27</f>
        <v>111.75</v>
      </c>
      <c r="V3" s="63">
        <f t="shared" ref="V3:V14" si="0">IF(U3=0,13,RANK(U3,U$2:U$14,0))</f>
        <v>5</v>
      </c>
      <c r="W3" s="64" t="str">
        <f t="shared" ref="W3:W14" si="1">VLOOKUP(V3,X$2:Y$14,2)</f>
        <v>5th</v>
      </c>
      <c r="X3" s="65">
        <v>2</v>
      </c>
      <c r="Y3" s="66" t="s">
        <v>10</v>
      </c>
    </row>
    <row r="4" spans="1:25" hidden="1" x14ac:dyDescent="0.2">
      <c r="A4" s="90"/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 t="str">
        <f>L18</f>
        <v>Coopers Coborn</v>
      </c>
      <c r="T4" s="62">
        <f>SUM(M19:N24)</f>
        <v>139.85000000000002</v>
      </c>
      <c r="U4" s="172">
        <f>M27</f>
        <v>113.29999999999998</v>
      </c>
      <c r="V4" s="63">
        <f t="shared" si="0"/>
        <v>3</v>
      </c>
      <c r="W4" s="64" t="str">
        <f t="shared" si="1"/>
        <v>Third</v>
      </c>
      <c r="X4" s="65">
        <v>3</v>
      </c>
      <c r="Y4" s="66" t="s">
        <v>12</v>
      </c>
    </row>
    <row r="5" spans="1:25" hidden="1" x14ac:dyDescent="0.2">
      <c r="A5" s="90"/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Royal Grammar</v>
      </c>
      <c r="T5" s="62">
        <f>SUM(C30:D34)</f>
        <v>145.79999999999998</v>
      </c>
      <c r="U5" s="172">
        <f>C38</f>
        <v>117.65</v>
      </c>
      <c r="V5" s="63">
        <f t="shared" si="0"/>
        <v>1</v>
      </c>
      <c r="W5" s="64" t="str">
        <f t="shared" si="1"/>
        <v>First</v>
      </c>
      <c r="X5" s="65">
        <v>4</v>
      </c>
      <c r="Y5" s="67" t="s">
        <v>14</v>
      </c>
    </row>
    <row r="6" spans="1:25" hidden="1" x14ac:dyDescent="0.2">
      <c r="A6" s="90"/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61">
        <f>G29</f>
        <v>0</v>
      </c>
      <c r="T6" s="62">
        <f>SUM(H30:I35)</f>
        <v>0</v>
      </c>
      <c r="U6" s="172">
        <f>H38</f>
        <v>0</v>
      </c>
      <c r="V6" s="63">
        <f t="shared" si="0"/>
        <v>13</v>
      </c>
      <c r="W6" s="64" t="str">
        <f t="shared" si="1"/>
        <v>13th</v>
      </c>
      <c r="X6" s="65">
        <v>5</v>
      </c>
      <c r="Y6" s="67" t="s">
        <v>16</v>
      </c>
    </row>
    <row r="7" spans="1:25" hidden="1" x14ac:dyDescent="0.2">
      <c r="A7" s="90"/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>
        <f>L29</f>
        <v>0</v>
      </c>
      <c r="T7" s="62">
        <f>SUM(M30:N35)</f>
        <v>0</v>
      </c>
      <c r="U7" s="172">
        <f>M38</f>
        <v>0</v>
      </c>
      <c r="V7" s="63">
        <f t="shared" si="0"/>
        <v>13</v>
      </c>
      <c r="W7" s="64" t="str">
        <f t="shared" si="1"/>
        <v>13th</v>
      </c>
      <c r="X7" s="65">
        <v>6</v>
      </c>
      <c r="Y7" s="67" t="s">
        <v>18</v>
      </c>
    </row>
    <row r="8" spans="1:25" hidden="1" x14ac:dyDescent="0.2">
      <c r="A8" s="90"/>
      <c r="C8" s="117"/>
      <c r="D8" s="117"/>
      <c r="H8" s="117"/>
      <c r="I8" s="117"/>
      <c r="M8" s="117"/>
      <c r="N8" s="117"/>
      <c r="Q8" s="68" t="s">
        <v>19</v>
      </c>
      <c r="R8" s="65" t="str">
        <f>A40</f>
        <v>Sc</v>
      </c>
      <c r="S8" s="61">
        <f>B40</f>
        <v>0</v>
      </c>
      <c r="T8" s="62">
        <f>SUM(C41:D46)</f>
        <v>0</v>
      </c>
      <c r="U8" s="172">
        <f>C49</f>
        <v>0</v>
      </c>
      <c r="V8" s="63">
        <f t="shared" si="0"/>
        <v>13</v>
      </c>
      <c r="W8" s="64" t="str">
        <f t="shared" si="1"/>
        <v>13th</v>
      </c>
      <c r="X8" s="65">
        <v>7</v>
      </c>
      <c r="Y8" s="67" t="s">
        <v>20</v>
      </c>
    </row>
    <row r="9" spans="1:25" hidden="1" x14ac:dyDescent="0.2">
      <c r="A9" s="90"/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>
        <f>G40</f>
        <v>0</v>
      </c>
      <c r="T9" s="62">
        <f>SUM(H41:I46)</f>
        <v>0</v>
      </c>
      <c r="U9" s="172">
        <f>H49</f>
        <v>0</v>
      </c>
      <c r="V9" s="63">
        <f t="shared" si="0"/>
        <v>13</v>
      </c>
      <c r="W9" s="64" t="str">
        <f t="shared" si="1"/>
        <v>13th</v>
      </c>
      <c r="X9" s="65">
        <v>8</v>
      </c>
      <c r="Y9" s="67" t="s">
        <v>22</v>
      </c>
    </row>
    <row r="10" spans="1:25" hidden="1" x14ac:dyDescent="0.2">
      <c r="A10" s="90"/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>
        <f>L40</f>
        <v>0</v>
      </c>
      <c r="T10" s="62">
        <f>SUM(M41:N46)</f>
        <v>0</v>
      </c>
      <c r="U10" s="172">
        <f>M49</f>
        <v>0</v>
      </c>
      <c r="V10" s="63">
        <f t="shared" si="0"/>
        <v>13</v>
      </c>
      <c r="W10" s="64" t="str">
        <f t="shared" si="1"/>
        <v>13th</v>
      </c>
      <c r="X10" s="65">
        <v>9</v>
      </c>
      <c r="Y10" s="67" t="s">
        <v>24</v>
      </c>
    </row>
    <row r="11" spans="1:25" hidden="1" x14ac:dyDescent="0.2">
      <c r="A11" s="90"/>
      <c r="C11" s="117"/>
      <c r="D11" s="117"/>
      <c r="H11" s="117"/>
      <c r="I11" s="117"/>
      <c r="M11" s="117"/>
      <c r="N11" s="117"/>
      <c r="Q11" s="60" t="s">
        <v>25</v>
      </c>
      <c r="R11" s="65" t="str">
        <f>A51</f>
        <v>SW</v>
      </c>
      <c r="S11" s="61" t="str">
        <f>B51</f>
        <v>Ivybridge</v>
      </c>
      <c r="T11" s="62">
        <f>SUM(C52:D57)</f>
        <v>139.44999999999999</v>
      </c>
      <c r="U11" s="172">
        <f>C60</f>
        <v>112.45</v>
      </c>
      <c r="V11" s="63">
        <f t="shared" si="0"/>
        <v>4</v>
      </c>
      <c r="W11" s="64" t="str">
        <f t="shared" si="1"/>
        <v>4th</v>
      </c>
      <c r="X11" s="65">
        <v>10</v>
      </c>
      <c r="Y11" s="67" t="s">
        <v>26</v>
      </c>
    </row>
    <row r="12" spans="1:25" hidden="1" x14ac:dyDescent="0.2">
      <c r="A12" s="90"/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 t="str">
        <f>G51</f>
        <v>St Teilo's</v>
      </c>
      <c r="T12" s="62">
        <f>SUM(H52:I57)</f>
        <v>121.89999999999999</v>
      </c>
      <c r="U12" s="172">
        <f>H60</f>
        <v>109.3</v>
      </c>
      <c r="V12" s="63">
        <f t="shared" si="0"/>
        <v>6</v>
      </c>
      <c r="W12" s="64" t="str">
        <f t="shared" si="1"/>
        <v>6th</v>
      </c>
      <c r="X12" s="65">
        <v>11</v>
      </c>
      <c r="Y12" s="67" t="s">
        <v>28</v>
      </c>
    </row>
    <row r="13" spans="1:25" hidden="1" x14ac:dyDescent="0.2">
      <c r="A13" s="90"/>
      <c r="C13" s="117"/>
      <c r="D13" s="117"/>
      <c r="H13" s="117"/>
      <c r="I13" s="117"/>
      <c r="L13" s="117"/>
      <c r="M13" s="117"/>
      <c r="N13" s="117"/>
      <c r="Q13" s="60" t="s">
        <v>29</v>
      </c>
      <c r="R13" s="60" t="str">
        <f>K51</f>
        <v>WM</v>
      </c>
      <c r="S13" s="61">
        <f>L51</f>
        <v>0</v>
      </c>
      <c r="T13" s="62">
        <f>SUM(M52:N57)</f>
        <v>0</v>
      </c>
      <c r="U13" s="172">
        <f>M60</f>
        <v>0</v>
      </c>
      <c r="V13" s="63">
        <f t="shared" si="0"/>
        <v>13</v>
      </c>
      <c r="W13" s="64" t="str">
        <f t="shared" si="1"/>
        <v>13th</v>
      </c>
      <c r="X13" s="65">
        <v>12</v>
      </c>
      <c r="Y13" s="67" t="s">
        <v>30</v>
      </c>
    </row>
    <row r="14" spans="1:25" hidden="1" x14ac:dyDescent="0.2">
      <c r="A14" s="90"/>
      <c r="C14" s="117"/>
      <c r="D14" s="117"/>
      <c r="H14" s="117"/>
      <c r="I14" s="117"/>
      <c r="M14" s="117"/>
      <c r="N14" s="117"/>
      <c r="Q14" s="60" t="s">
        <v>31</v>
      </c>
      <c r="R14" s="65" t="str">
        <f>A62</f>
        <v>Y</v>
      </c>
      <c r="S14" s="61">
        <f>B62</f>
        <v>0</v>
      </c>
      <c r="T14" s="62">
        <f>SUM(C63:D68)</f>
        <v>0</v>
      </c>
      <c r="U14" s="172">
        <f>C71</f>
        <v>0</v>
      </c>
      <c r="V14" s="63">
        <f t="shared" si="0"/>
        <v>13</v>
      </c>
      <c r="W14" s="64" t="str">
        <f t="shared" si="1"/>
        <v>13th</v>
      </c>
      <c r="X14" s="65">
        <v>13</v>
      </c>
      <c r="Y14" s="67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R15" s="175"/>
      <c r="S15" s="117"/>
    </row>
    <row r="16" spans="1:25" ht="15.75" x14ac:dyDescent="0.25">
      <c r="A16" s="51" t="s">
        <v>313</v>
      </c>
      <c r="C16" s="117"/>
      <c r="D16" s="117"/>
      <c r="F16" s="102"/>
      <c r="H16" s="117"/>
      <c r="I16" s="117"/>
      <c r="M16" s="117"/>
      <c r="N16" s="117"/>
      <c r="R16" s="175"/>
      <c r="S16" s="117"/>
    </row>
    <row r="18" spans="1:23" ht="15" x14ac:dyDescent="0.25">
      <c r="A18" s="169" t="s">
        <v>7</v>
      </c>
      <c r="B18" s="107" t="s">
        <v>115</v>
      </c>
      <c r="C18" s="111" t="s">
        <v>35</v>
      </c>
      <c r="D18" s="111" t="s">
        <v>36</v>
      </c>
      <c r="F18" s="52" t="s">
        <v>9</v>
      </c>
      <c r="G18" s="107" t="s">
        <v>314</v>
      </c>
      <c r="H18" s="111" t="s">
        <v>35</v>
      </c>
      <c r="I18" s="111" t="s">
        <v>36</v>
      </c>
      <c r="J18" s="112"/>
      <c r="K18" s="169" t="s">
        <v>11</v>
      </c>
      <c r="L18" s="107" t="s">
        <v>315</v>
      </c>
      <c r="M18" s="111" t="s">
        <v>35</v>
      </c>
      <c r="N18" s="111" t="s">
        <v>36</v>
      </c>
      <c r="O18" s="42"/>
      <c r="P18" s="42"/>
      <c r="Q18" s="42"/>
      <c r="R18" s="119"/>
      <c r="S18" s="42"/>
    </row>
    <row r="19" spans="1:23" s="113" customFormat="1" x14ac:dyDescent="0.2">
      <c r="A19" s="53">
        <v>501</v>
      </c>
      <c r="B19" s="108" t="s">
        <v>316</v>
      </c>
      <c r="C19" s="109">
        <v>13.2</v>
      </c>
      <c r="D19" s="109">
        <v>14.3</v>
      </c>
      <c r="F19" s="53">
        <v>508</v>
      </c>
      <c r="G19" s="108" t="s">
        <v>317</v>
      </c>
      <c r="H19" s="109">
        <v>12.75</v>
      </c>
      <c r="I19" s="109">
        <v>14.6</v>
      </c>
      <c r="J19" s="114"/>
      <c r="K19" s="53">
        <v>515</v>
      </c>
      <c r="L19" s="108" t="s">
        <v>318</v>
      </c>
      <c r="M19" s="109">
        <v>13.45</v>
      </c>
      <c r="N19" s="109">
        <v>14.5</v>
      </c>
      <c r="O19" s="84"/>
      <c r="P19" s="84"/>
      <c r="Q19" s="84"/>
      <c r="R19" s="120"/>
      <c r="S19" s="84"/>
    </row>
    <row r="20" spans="1:23" s="113" customFormat="1" x14ac:dyDescent="0.2">
      <c r="A20" s="54">
        <f>A19+1</f>
        <v>502</v>
      </c>
      <c r="B20" s="98" t="s">
        <v>319</v>
      </c>
      <c r="C20" s="109">
        <v>13.45</v>
      </c>
      <c r="D20" s="109">
        <v>14.8</v>
      </c>
      <c r="F20" s="54">
        <f>F19+1</f>
        <v>509</v>
      </c>
      <c r="G20" s="98" t="s">
        <v>320</v>
      </c>
      <c r="H20" s="109">
        <v>13.15</v>
      </c>
      <c r="I20" s="109">
        <v>14.3</v>
      </c>
      <c r="K20" s="54">
        <f>K19+1</f>
        <v>516</v>
      </c>
      <c r="L20" s="98" t="s">
        <v>321</v>
      </c>
      <c r="M20" s="109">
        <v>12.1</v>
      </c>
      <c r="N20" s="109">
        <v>14.45</v>
      </c>
      <c r="O20" s="84"/>
      <c r="P20" s="84"/>
      <c r="Q20" s="84"/>
      <c r="R20" s="120"/>
      <c r="S20" s="84"/>
    </row>
    <row r="21" spans="1:23" s="113" customFormat="1" x14ac:dyDescent="0.2">
      <c r="A21" s="54">
        <f>A20+1</f>
        <v>503</v>
      </c>
      <c r="B21" s="98" t="s">
        <v>322</v>
      </c>
      <c r="C21" s="109">
        <v>13.85</v>
      </c>
      <c r="D21" s="109">
        <v>14.3</v>
      </c>
      <c r="F21" s="54">
        <f>F20+1</f>
        <v>510</v>
      </c>
      <c r="G21" s="98" t="s">
        <v>323</v>
      </c>
      <c r="H21" s="109">
        <v>13.25</v>
      </c>
      <c r="I21" s="109">
        <v>14.05</v>
      </c>
      <c r="J21" s="114"/>
      <c r="K21" s="54">
        <f>K20+1</f>
        <v>517</v>
      </c>
      <c r="L21" s="98" t="s">
        <v>324</v>
      </c>
      <c r="M21" s="109">
        <v>13.9</v>
      </c>
      <c r="N21" s="109">
        <v>15</v>
      </c>
      <c r="O21" s="84"/>
      <c r="P21" s="84"/>
      <c r="Q21" s="84"/>
      <c r="R21" s="120"/>
      <c r="S21" s="84"/>
    </row>
    <row r="22" spans="1:23" s="113" customFormat="1" x14ac:dyDescent="0.2">
      <c r="A22" s="54">
        <f>A21+1</f>
        <v>504</v>
      </c>
      <c r="B22" s="98" t="s">
        <v>325</v>
      </c>
      <c r="C22" s="109">
        <v>13.7</v>
      </c>
      <c r="D22" s="109">
        <v>15</v>
      </c>
      <c r="F22" s="54">
        <f>F21+1</f>
        <v>511</v>
      </c>
      <c r="G22" s="98" t="s">
        <v>644</v>
      </c>
      <c r="H22" s="109">
        <v>14.55</v>
      </c>
      <c r="I22" s="109">
        <v>15.1</v>
      </c>
      <c r="J22" s="114"/>
      <c r="K22" s="54">
        <f>K21+1</f>
        <v>518</v>
      </c>
      <c r="L22" s="98" t="s">
        <v>326</v>
      </c>
      <c r="M22" s="109">
        <v>13.2</v>
      </c>
      <c r="N22" s="109">
        <v>14.65</v>
      </c>
      <c r="O22" s="84"/>
      <c r="P22" s="84"/>
      <c r="Q22" s="84"/>
      <c r="R22" s="120"/>
      <c r="S22" s="84"/>
    </row>
    <row r="23" spans="1:23" s="113" customFormat="1" x14ac:dyDescent="0.2">
      <c r="A23" s="54">
        <f>A22+1</f>
        <v>505</v>
      </c>
      <c r="B23" s="98" t="s">
        <v>327</v>
      </c>
      <c r="C23" s="109">
        <v>14.4</v>
      </c>
      <c r="D23" s="109">
        <v>15.2</v>
      </c>
      <c r="F23" s="54">
        <f>F22+1</f>
        <v>512</v>
      </c>
      <c r="G23" s="98"/>
      <c r="H23" s="109">
        <v>0</v>
      </c>
      <c r="I23" s="109">
        <v>0</v>
      </c>
      <c r="J23" s="114"/>
      <c r="K23" s="54">
        <f>K22+1</f>
        <v>519</v>
      </c>
      <c r="L23" s="98" t="s">
        <v>328</v>
      </c>
      <c r="M23" s="109">
        <v>13.8</v>
      </c>
      <c r="N23" s="109">
        <v>14.8</v>
      </c>
      <c r="O23" s="84"/>
      <c r="P23" s="84"/>
      <c r="Q23" s="84"/>
      <c r="R23" s="120"/>
      <c r="S23" s="84"/>
    </row>
    <row r="24" spans="1:23" s="113" customFormat="1" x14ac:dyDescent="0.2">
      <c r="A24" s="54">
        <f>A23+1</f>
        <v>506</v>
      </c>
      <c r="B24" s="98"/>
      <c r="C24" s="109">
        <v>0</v>
      </c>
      <c r="D24" s="109">
        <v>0</v>
      </c>
      <c r="F24" s="54">
        <f>F23+1</f>
        <v>513</v>
      </c>
      <c r="G24" s="98"/>
      <c r="H24" s="109">
        <v>0</v>
      </c>
      <c r="I24" s="109">
        <v>0</v>
      </c>
      <c r="J24" s="114"/>
      <c r="K24" s="54">
        <f>K23+1</f>
        <v>520</v>
      </c>
      <c r="L24" s="98" t="s">
        <v>329</v>
      </c>
      <c r="M24" s="109">
        <v>0</v>
      </c>
      <c r="N24" s="109">
        <v>0</v>
      </c>
      <c r="O24" s="84"/>
      <c r="P24" s="84"/>
      <c r="Q24" s="84"/>
      <c r="R24" s="120"/>
      <c r="S24" s="84"/>
    </row>
    <row r="25" spans="1:23" s="113" customFormat="1" x14ac:dyDescent="0.2">
      <c r="A25" s="55" t="s">
        <v>330</v>
      </c>
      <c r="B25" s="99"/>
      <c r="C25" s="50"/>
      <c r="D25" s="50"/>
      <c r="F25" s="55" t="s">
        <v>331</v>
      </c>
      <c r="G25" s="99"/>
      <c r="H25" s="50"/>
      <c r="I25" s="50"/>
      <c r="J25" s="114"/>
      <c r="K25" s="55" t="s">
        <v>332</v>
      </c>
      <c r="L25" s="99"/>
      <c r="M25" s="50"/>
      <c r="N25" s="50"/>
      <c r="O25" s="92"/>
      <c r="P25" s="84"/>
      <c r="Q25" s="84"/>
      <c r="R25" s="120"/>
      <c r="S25" s="84"/>
    </row>
    <row r="26" spans="1:23" s="42" customFormat="1" x14ac:dyDescent="0.2">
      <c r="B26" s="43" t="s">
        <v>57</v>
      </c>
      <c r="C26" s="44">
        <f>SUM(C19:C24)-SMALL(C19:C24,1)-SMALL(C19:C24,2)</f>
        <v>55.400000000000006</v>
      </c>
      <c r="D26" s="44">
        <f>SUM(D19:D24)-SMALL(D19:D24,1)-SMALL(D19:D24,2)</f>
        <v>59.300000000000011</v>
      </c>
      <c r="G26" s="43" t="s">
        <v>57</v>
      </c>
      <c r="H26" s="44">
        <f>SUM(H19:H24)-SMALL(H19:H24,1)-SMALL(H19:H24,2)</f>
        <v>53.7</v>
      </c>
      <c r="I26" s="44">
        <f>SUM(I19:I24)-SMALL(I19:I24,1)-SMALL(I19:I24,2)</f>
        <v>58.050000000000004</v>
      </c>
      <c r="J26" s="45"/>
      <c r="L26" s="43" t="s">
        <v>57</v>
      </c>
      <c r="M26" s="44">
        <f>SUM(M19:M24)-SMALL(M19:M24,1)-SMALL(M19:M24,2)</f>
        <v>54.349999999999987</v>
      </c>
      <c r="N26" s="44">
        <f>SUM(N19:N24)-SMALL(N19:N24,1)-SMALL(N19:N24,2)</f>
        <v>58.95</v>
      </c>
      <c r="O26" s="92" t="e">
        <f>SUM(O19:O24)-SMALL(O19:O24,1)-SMALL(O19:O24,2)</f>
        <v>#NUM!</v>
      </c>
      <c r="R26" s="88"/>
      <c r="T26" s="46"/>
      <c r="U26" s="46"/>
      <c r="V26" s="47"/>
      <c r="W26" s="43" t="s">
        <v>57</v>
      </c>
    </row>
    <row r="27" spans="1:23" s="42" customFormat="1" ht="15.75" x14ac:dyDescent="0.25">
      <c r="B27" s="48" t="s">
        <v>58</v>
      </c>
      <c r="C27" s="49">
        <f>C26+D26</f>
        <v>114.70000000000002</v>
      </c>
      <c r="D27" s="95" t="str">
        <f>W2</f>
        <v>Second</v>
      </c>
      <c r="G27" s="48" t="s">
        <v>58</v>
      </c>
      <c r="H27" s="49">
        <f>H26+I26</f>
        <v>111.75</v>
      </c>
      <c r="I27" s="95" t="str">
        <f>W3</f>
        <v>5th</v>
      </c>
      <c r="L27" s="48" t="s">
        <v>58</v>
      </c>
      <c r="M27" s="49">
        <f>M26+N26</f>
        <v>113.29999999999998</v>
      </c>
      <c r="N27" s="95" t="str">
        <f>W4</f>
        <v>Third</v>
      </c>
      <c r="O27" s="121">
        <f>X4</f>
        <v>3</v>
      </c>
      <c r="R27" s="88"/>
      <c r="T27" s="46"/>
      <c r="U27" s="46"/>
      <c r="V27" s="47"/>
    </row>
    <row r="28" spans="1:23" x14ac:dyDescent="0.2">
      <c r="B28" s="86"/>
      <c r="C28" s="42"/>
      <c r="D28" s="42"/>
      <c r="G28" s="86"/>
      <c r="H28" s="42"/>
      <c r="I28" s="42"/>
      <c r="L28" s="86"/>
      <c r="M28" s="42"/>
      <c r="N28" s="42"/>
      <c r="O28" s="42"/>
      <c r="P28" s="42"/>
      <c r="Q28" s="42"/>
      <c r="R28" s="119"/>
      <c r="S28" s="42"/>
    </row>
    <row r="29" spans="1:23" ht="15" x14ac:dyDescent="0.25">
      <c r="A29" s="169" t="s">
        <v>13</v>
      </c>
      <c r="B29" s="107" t="s">
        <v>333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52" t="s">
        <v>17</v>
      </c>
      <c r="L29" s="107"/>
      <c r="M29" s="111" t="s">
        <v>35</v>
      </c>
      <c r="N29" s="111" t="s">
        <v>36</v>
      </c>
      <c r="O29" s="42"/>
      <c r="P29" s="42"/>
      <c r="Q29" s="42"/>
      <c r="R29" s="119"/>
      <c r="S29" s="42"/>
    </row>
    <row r="30" spans="1:23" x14ac:dyDescent="0.2">
      <c r="A30" s="53">
        <v>522</v>
      </c>
      <c r="B30" s="108" t="s">
        <v>232</v>
      </c>
      <c r="C30" s="109">
        <v>14</v>
      </c>
      <c r="D30" s="109">
        <v>15.35</v>
      </c>
      <c r="F30" s="53">
        <v>529</v>
      </c>
      <c r="G30" s="108"/>
      <c r="H30" s="109">
        <v>0</v>
      </c>
      <c r="I30" s="109">
        <v>0</v>
      </c>
      <c r="K30" s="53">
        <v>536</v>
      </c>
      <c r="L30" s="108"/>
      <c r="M30" s="109">
        <v>0</v>
      </c>
      <c r="N30" s="109">
        <v>0</v>
      </c>
      <c r="O30" s="42"/>
      <c r="P30" s="42"/>
      <c r="Q30" s="42"/>
      <c r="R30" s="88"/>
      <c r="S30" s="42"/>
    </row>
    <row r="31" spans="1:23" x14ac:dyDescent="0.2">
      <c r="A31" s="54">
        <f>A30+1</f>
        <v>523</v>
      </c>
      <c r="B31" s="98" t="s">
        <v>334</v>
      </c>
      <c r="C31" s="109">
        <v>14.1</v>
      </c>
      <c r="D31" s="109">
        <v>15.55</v>
      </c>
      <c r="F31" s="54">
        <v>530</v>
      </c>
      <c r="G31" s="98"/>
      <c r="H31" s="109">
        <v>0</v>
      </c>
      <c r="I31" s="109">
        <v>0</v>
      </c>
      <c r="K31" s="54">
        <v>537</v>
      </c>
      <c r="L31" s="98"/>
      <c r="M31" s="109">
        <v>0</v>
      </c>
      <c r="N31" s="109">
        <v>0</v>
      </c>
      <c r="O31" s="42"/>
      <c r="P31" s="42"/>
      <c r="Q31" s="42"/>
      <c r="R31" s="88"/>
      <c r="S31" s="42"/>
    </row>
    <row r="32" spans="1:23" ht="12.75" customHeight="1" x14ac:dyDescent="0.2">
      <c r="A32" s="54">
        <f>A31+1</f>
        <v>524</v>
      </c>
      <c r="B32" s="98" t="s">
        <v>335</v>
      </c>
      <c r="C32" s="109">
        <v>14.35</v>
      </c>
      <c r="D32" s="109">
        <v>15.1</v>
      </c>
      <c r="F32" s="54">
        <v>531</v>
      </c>
      <c r="G32" s="98"/>
      <c r="H32" s="109">
        <v>0</v>
      </c>
      <c r="I32" s="109">
        <v>0</v>
      </c>
      <c r="K32" s="54">
        <v>538</v>
      </c>
      <c r="L32" s="98"/>
      <c r="M32" s="109">
        <v>0</v>
      </c>
      <c r="N32" s="109">
        <v>0</v>
      </c>
      <c r="O32" s="42"/>
      <c r="P32" s="42"/>
      <c r="Q32" s="42"/>
      <c r="R32" s="88"/>
      <c r="S32" s="42"/>
    </row>
    <row r="33" spans="1:23" x14ac:dyDescent="0.2">
      <c r="A33" s="54">
        <f>A32+1</f>
        <v>525</v>
      </c>
      <c r="B33" s="98" t="s">
        <v>336</v>
      </c>
      <c r="C33" s="109">
        <v>13.5</v>
      </c>
      <c r="D33" s="109">
        <v>15</v>
      </c>
      <c r="F33" s="54">
        <v>532</v>
      </c>
      <c r="G33" s="98"/>
      <c r="H33" s="109">
        <v>0</v>
      </c>
      <c r="I33" s="109">
        <v>0</v>
      </c>
      <c r="K33" s="54">
        <v>539</v>
      </c>
      <c r="L33" s="98"/>
      <c r="M33" s="109">
        <v>0</v>
      </c>
      <c r="N33" s="109">
        <v>0</v>
      </c>
      <c r="O33" s="42"/>
      <c r="P33" s="42"/>
      <c r="Q33" s="42"/>
      <c r="R33" s="88"/>
      <c r="S33" s="42"/>
    </row>
    <row r="34" spans="1:23" x14ac:dyDescent="0.2">
      <c r="A34" s="54">
        <f>A33+1</f>
        <v>526</v>
      </c>
      <c r="B34" s="98" t="s">
        <v>337</v>
      </c>
      <c r="C34" s="109">
        <v>14.2</v>
      </c>
      <c r="D34" s="109">
        <v>14.65</v>
      </c>
      <c r="F34" s="54">
        <v>533</v>
      </c>
      <c r="G34" s="98"/>
      <c r="H34" s="109">
        <v>0</v>
      </c>
      <c r="I34" s="109">
        <v>0</v>
      </c>
      <c r="K34" s="54">
        <v>540</v>
      </c>
      <c r="L34" s="98"/>
      <c r="M34" s="109">
        <v>0</v>
      </c>
      <c r="N34" s="109">
        <v>0</v>
      </c>
      <c r="O34" s="42"/>
      <c r="P34" s="42"/>
      <c r="Q34" s="42"/>
      <c r="R34" s="88"/>
      <c r="S34" s="42"/>
    </row>
    <row r="35" spans="1:23" x14ac:dyDescent="0.2">
      <c r="A35" s="54">
        <f>A34+1</f>
        <v>527</v>
      </c>
      <c r="B35" s="98"/>
      <c r="C35" s="109">
        <v>0</v>
      </c>
      <c r="D35" s="109">
        <v>0</v>
      </c>
      <c r="F35" s="54">
        <v>534</v>
      </c>
      <c r="G35" s="98"/>
      <c r="H35" s="109">
        <v>0</v>
      </c>
      <c r="I35" s="109">
        <v>0</v>
      </c>
      <c r="K35" s="54">
        <v>541</v>
      </c>
      <c r="L35" s="98"/>
      <c r="M35" s="109">
        <v>0</v>
      </c>
      <c r="N35" s="109">
        <v>0</v>
      </c>
      <c r="O35" s="42"/>
      <c r="P35" s="42"/>
      <c r="Q35" s="42"/>
      <c r="R35" s="88"/>
      <c r="S35" s="42"/>
    </row>
    <row r="36" spans="1:23" x14ac:dyDescent="0.2">
      <c r="A36" s="55" t="s">
        <v>338</v>
      </c>
      <c r="B36" s="99"/>
      <c r="C36" s="50"/>
      <c r="D36" s="50"/>
      <c r="F36" s="55" t="s">
        <v>339</v>
      </c>
      <c r="G36" s="99"/>
      <c r="H36" s="50"/>
      <c r="I36" s="50"/>
      <c r="K36" s="55" t="s">
        <v>340</v>
      </c>
      <c r="L36" s="99"/>
      <c r="M36" s="50"/>
      <c r="N36" s="50"/>
      <c r="O36" s="92"/>
      <c r="P36" s="42"/>
      <c r="Q36" s="42"/>
      <c r="R36" s="88"/>
      <c r="S36" s="42"/>
    </row>
    <row r="37" spans="1:23" s="42" customFormat="1" x14ac:dyDescent="0.2">
      <c r="B37" s="43" t="s">
        <v>57</v>
      </c>
      <c r="C37" s="44">
        <f>SUM(C30:C35)-SMALL(C30:C35,1)-SMALL(C30:C35,2)</f>
        <v>56.650000000000006</v>
      </c>
      <c r="D37" s="44">
        <f>SUM(D30:D35)-SMALL(D30:D35,1)-SMALL(D30:D35,2)</f>
        <v>61.000000000000007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0</v>
      </c>
      <c r="N37" s="44">
        <f>SUM(N30:N35)-SMALL(N30:N35,1)-SMALL(N30:N35,2)</f>
        <v>0</v>
      </c>
      <c r="O37" s="92" t="e">
        <f>SUM(O30:O35)-SMALL(O30:O35,1)-SMALL(O30:O35,2)</f>
        <v>#NUM!</v>
      </c>
      <c r="R37" s="88"/>
      <c r="V37" s="47"/>
      <c r="W37" s="43" t="s">
        <v>57</v>
      </c>
    </row>
    <row r="38" spans="1:23" s="42" customFormat="1" ht="15.75" x14ac:dyDescent="0.25">
      <c r="B38" s="48" t="s">
        <v>58</v>
      </c>
      <c r="C38" s="49">
        <f>C37+D37</f>
        <v>117.65</v>
      </c>
      <c r="D38" s="95" t="str">
        <f>W5</f>
        <v>First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0</v>
      </c>
      <c r="N38" s="95" t="str">
        <f>W7</f>
        <v>13th</v>
      </c>
      <c r="O38" s="121">
        <f>X8</f>
        <v>7</v>
      </c>
      <c r="R38" s="88"/>
      <c r="V38" s="47"/>
    </row>
    <row r="39" spans="1:23" s="113" customFormat="1" ht="15" x14ac:dyDescent="0.25">
      <c r="A39" s="122"/>
      <c r="B39" s="42"/>
      <c r="C39" s="42"/>
      <c r="D39" s="42"/>
      <c r="F39" s="122"/>
      <c r="G39" s="42"/>
      <c r="H39" s="42"/>
      <c r="I39" s="42"/>
      <c r="K39" s="102"/>
      <c r="L39" s="42"/>
      <c r="M39" s="42"/>
      <c r="N39" s="42"/>
      <c r="O39" s="42"/>
      <c r="P39" s="42"/>
      <c r="Q39" s="42"/>
      <c r="R39" s="88"/>
      <c r="S39" s="42"/>
    </row>
    <row r="40" spans="1:23" s="113" customFormat="1" ht="15" x14ac:dyDescent="0.25">
      <c r="A40" s="52" t="s">
        <v>19</v>
      </c>
      <c r="B40" s="107"/>
      <c r="C40" s="111" t="s">
        <v>35</v>
      </c>
      <c r="D40" s="111" t="s">
        <v>36</v>
      </c>
      <c r="F40" s="52" t="s">
        <v>21</v>
      </c>
      <c r="G40" s="107"/>
      <c r="H40" s="111" t="s">
        <v>35</v>
      </c>
      <c r="I40" s="111" t="s">
        <v>36</v>
      </c>
      <c r="K40" s="169" t="s">
        <v>23</v>
      </c>
      <c r="L40" s="107"/>
      <c r="M40" s="111" t="s">
        <v>35</v>
      </c>
      <c r="N40" s="111" t="s">
        <v>36</v>
      </c>
      <c r="O40" s="42"/>
      <c r="P40" s="42"/>
      <c r="Q40" s="42"/>
      <c r="R40" s="88"/>
      <c r="S40" s="42"/>
    </row>
    <row r="41" spans="1:23" s="113" customFormat="1" x14ac:dyDescent="0.2">
      <c r="A41" s="53">
        <v>543</v>
      </c>
      <c r="B41" s="108"/>
      <c r="C41" s="109">
        <v>0</v>
      </c>
      <c r="D41" s="109">
        <v>0</v>
      </c>
      <c r="F41" s="53">
        <v>550</v>
      </c>
      <c r="G41" s="108"/>
      <c r="H41" s="109">
        <v>0</v>
      </c>
      <c r="I41" s="109">
        <v>0</v>
      </c>
      <c r="K41" s="53">
        <v>557</v>
      </c>
      <c r="L41" s="108"/>
      <c r="M41" s="109">
        <v>0</v>
      </c>
      <c r="N41" s="109">
        <v>0</v>
      </c>
      <c r="O41" s="84"/>
      <c r="P41" s="84"/>
      <c r="Q41" s="84"/>
      <c r="R41" s="123"/>
      <c r="S41" s="84"/>
    </row>
    <row r="42" spans="1:23" s="113" customFormat="1" x14ac:dyDescent="0.2">
      <c r="A42" s="54">
        <v>544</v>
      </c>
      <c r="B42" s="98"/>
      <c r="C42" s="109">
        <v>0</v>
      </c>
      <c r="D42" s="109">
        <v>0</v>
      </c>
      <c r="F42" s="54">
        <v>551</v>
      </c>
      <c r="G42" s="98"/>
      <c r="H42" s="109">
        <v>0</v>
      </c>
      <c r="I42" s="109">
        <v>0</v>
      </c>
      <c r="K42" s="54">
        <f>K41+1</f>
        <v>558</v>
      </c>
      <c r="L42" s="98"/>
      <c r="M42" s="109">
        <v>0</v>
      </c>
      <c r="N42" s="109">
        <v>0</v>
      </c>
      <c r="O42" s="84"/>
      <c r="P42" s="84"/>
      <c r="Q42" s="84"/>
      <c r="R42" s="123"/>
      <c r="S42" s="84"/>
    </row>
    <row r="43" spans="1:23" s="113" customFormat="1" x14ac:dyDescent="0.2">
      <c r="A43" s="54">
        <v>545</v>
      </c>
      <c r="B43" s="98"/>
      <c r="C43" s="109">
        <v>0</v>
      </c>
      <c r="D43" s="109">
        <v>0</v>
      </c>
      <c r="F43" s="54">
        <v>552</v>
      </c>
      <c r="G43" s="98"/>
      <c r="H43" s="109">
        <v>0</v>
      </c>
      <c r="I43" s="109">
        <v>0</v>
      </c>
      <c r="K43" s="54">
        <f>K42+1</f>
        <v>559</v>
      </c>
      <c r="L43" s="98"/>
      <c r="M43" s="109">
        <v>0</v>
      </c>
      <c r="N43" s="109">
        <v>0</v>
      </c>
      <c r="O43" s="84"/>
      <c r="P43" s="84"/>
      <c r="Q43" s="84"/>
      <c r="R43" s="123"/>
      <c r="S43" s="84"/>
    </row>
    <row r="44" spans="1:23" s="113" customFormat="1" x14ac:dyDescent="0.2">
      <c r="A44" s="54">
        <v>546</v>
      </c>
      <c r="B44" s="98"/>
      <c r="C44" s="109">
        <v>0</v>
      </c>
      <c r="D44" s="109">
        <v>0</v>
      </c>
      <c r="F44" s="54">
        <v>553</v>
      </c>
      <c r="G44" s="98"/>
      <c r="H44" s="109">
        <v>0</v>
      </c>
      <c r="I44" s="109">
        <v>0</v>
      </c>
      <c r="K44" s="54">
        <f>K43+1</f>
        <v>560</v>
      </c>
      <c r="L44" s="98"/>
      <c r="M44" s="109">
        <v>0</v>
      </c>
      <c r="N44" s="109">
        <v>0</v>
      </c>
      <c r="O44" s="84"/>
      <c r="P44" s="84"/>
      <c r="Q44" s="84"/>
      <c r="R44" s="123"/>
      <c r="S44" s="84"/>
    </row>
    <row r="45" spans="1:23" s="113" customFormat="1" x14ac:dyDescent="0.2">
      <c r="A45" s="54">
        <v>547</v>
      </c>
      <c r="B45" s="98"/>
      <c r="C45" s="109">
        <v>0</v>
      </c>
      <c r="D45" s="109">
        <v>0</v>
      </c>
      <c r="F45" s="54">
        <v>554</v>
      </c>
      <c r="G45" s="98"/>
      <c r="H45" s="109">
        <v>0</v>
      </c>
      <c r="I45" s="109">
        <v>0</v>
      </c>
      <c r="K45" s="54">
        <f>K44+1</f>
        <v>561</v>
      </c>
      <c r="L45" s="98"/>
      <c r="M45" s="109">
        <v>0</v>
      </c>
      <c r="N45" s="109">
        <v>0</v>
      </c>
      <c r="O45" s="84"/>
      <c r="P45" s="84"/>
      <c r="Q45" s="84"/>
      <c r="R45" s="123"/>
      <c r="S45" s="84"/>
    </row>
    <row r="46" spans="1:23" x14ac:dyDescent="0.2">
      <c r="A46" s="54">
        <v>548</v>
      </c>
      <c r="B46" s="98"/>
      <c r="C46" s="109">
        <v>0</v>
      </c>
      <c r="D46" s="109">
        <v>0</v>
      </c>
      <c r="F46" s="54">
        <v>555</v>
      </c>
      <c r="G46" s="98"/>
      <c r="H46" s="109">
        <v>0</v>
      </c>
      <c r="I46" s="109">
        <v>0</v>
      </c>
      <c r="K46" s="54">
        <f>K45+1</f>
        <v>562</v>
      </c>
      <c r="L46" s="98"/>
      <c r="M46" s="109">
        <v>0</v>
      </c>
      <c r="N46" s="109">
        <v>0</v>
      </c>
      <c r="O46" s="84"/>
      <c r="P46" s="84"/>
      <c r="Q46" s="84"/>
      <c r="R46" s="123"/>
      <c r="S46" s="84"/>
    </row>
    <row r="47" spans="1:23" x14ac:dyDescent="0.2">
      <c r="A47" s="55" t="s">
        <v>341</v>
      </c>
      <c r="B47" s="99"/>
      <c r="C47" s="50"/>
      <c r="D47" s="50"/>
      <c r="F47" s="55" t="s">
        <v>342</v>
      </c>
      <c r="G47" s="99"/>
      <c r="H47" s="50"/>
      <c r="I47" s="50"/>
      <c r="K47" s="55" t="s">
        <v>343</v>
      </c>
      <c r="L47" s="99"/>
      <c r="M47" s="50"/>
      <c r="N47" s="50"/>
      <c r="O47" s="92"/>
      <c r="P47" s="84"/>
      <c r="Q47" s="84"/>
      <c r="R47" s="123"/>
      <c r="S47" s="84"/>
    </row>
    <row r="48" spans="1:23" s="42" customFormat="1" x14ac:dyDescent="0.2"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f>SUM(H41:H46)-SMALL(H41:H46,1)-SMALL(H41:H46,2)</f>
        <v>0</v>
      </c>
      <c r="I48" s="44">
        <f>SUM(I41:I46)-SMALL(I41:I46,1)-SMALL(I41:I46,2)</f>
        <v>0</v>
      </c>
      <c r="L48" s="43" t="s">
        <v>57</v>
      </c>
      <c r="M48" s="44">
        <f>SUM(M41:M46)-SMALL(M41:M46,1)-SMALL(M41:M46,2)</f>
        <v>0</v>
      </c>
      <c r="N48" s="44">
        <f>SUM(N41:N46)-SMALL(N41:N46,1)-SMALL(N41:N46,2)</f>
        <v>0</v>
      </c>
      <c r="O48" s="92" t="e">
        <f>SUM(O41:O46)-SMALL(O41:O46,1)-SMALL(O41:O46,2)</f>
        <v>#NUM!</v>
      </c>
      <c r="R48" s="88"/>
      <c r="V48" s="47"/>
    </row>
    <row r="49" spans="1:22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0</v>
      </c>
      <c r="I49" s="95" t="str">
        <f>W9</f>
        <v>13th</v>
      </c>
      <c r="L49" s="48" t="s">
        <v>58</v>
      </c>
      <c r="M49" s="49">
        <f>M48+N48</f>
        <v>0</v>
      </c>
      <c r="N49" s="95" t="str">
        <f>W10</f>
        <v>13th</v>
      </c>
      <c r="O49" s="121">
        <f>X11</f>
        <v>10</v>
      </c>
      <c r="R49" s="88"/>
      <c r="V49" s="47"/>
    </row>
    <row r="50" spans="1:22" s="113" customFormat="1" x14ac:dyDescent="0.2">
      <c r="A50" s="84"/>
      <c r="B50" s="42"/>
      <c r="C50" s="42"/>
      <c r="D50" s="42"/>
      <c r="F50" s="122"/>
      <c r="G50" s="42"/>
      <c r="H50" s="42"/>
      <c r="I50" s="42"/>
      <c r="K50" s="84"/>
      <c r="L50" s="42"/>
      <c r="M50" s="42"/>
      <c r="N50" s="42"/>
      <c r="O50" s="42"/>
      <c r="P50" s="42"/>
      <c r="Q50" s="42"/>
      <c r="R50" s="88"/>
      <c r="S50" s="42"/>
    </row>
    <row r="51" spans="1:22" s="113" customFormat="1" ht="15" x14ac:dyDescent="0.25">
      <c r="A51" s="52" t="s">
        <v>25</v>
      </c>
      <c r="B51" s="107" t="s">
        <v>287</v>
      </c>
      <c r="C51" s="111" t="s">
        <v>35</v>
      </c>
      <c r="D51" s="111" t="s">
        <v>36</v>
      </c>
      <c r="F51" s="52" t="s">
        <v>27</v>
      </c>
      <c r="G51" s="107" t="s">
        <v>344</v>
      </c>
      <c r="H51" s="111" t="s">
        <v>35</v>
      </c>
      <c r="I51" s="111" t="s">
        <v>36</v>
      </c>
      <c r="K51" s="169" t="s">
        <v>29</v>
      </c>
      <c r="L51" s="107"/>
      <c r="M51" s="111" t="s">
        <v>35</v>
      </c>
      <c r="N51" s="111" t="s">
        <v>36</v>
      </c>
      <c r="O51" s="45"/>
      <c r="P51" s="42"/>
      <c r="Q51" s="42"/>
      <c r="R51" s="88"/>
      <c r="S51" s="42"/>
    </row>
    <row r="52" spans="1:22" s="113" customFormat="1" x14ac:dyDescent="0.2">
      <c r="A52" s="53">
        <v>564</v>
      </c>
      <c r="B52" s="108" t="s">
        <v>345</v>
      </c>
      <c r="C52" s="109">
        <v>13.65</v>
      </c>
      <c r="D52" s="109">
        <v>14.3</v>
      </c>
      <c r="F52" s="53">
        <v>571</v>
      </c>
      <c r="G52" s="108" t="s">
        <v>346</v>
      </c>
      <c r="H52" s="109">
        <v>12.8</v>
      </c>
      <c r="I52" s="109">
        <v>14.3</v>
      </c>
      <c r="K52" s="53">
        <v>578</v>
      </c>
      <c r="L52" s="108"/>
      <c r="M52" s="109">
        <v>0</v>
      </c>
      <c r="N52" s="109">
        <v>0</v>
      </c>
      <c r="O52" s="105"/>
      <c r="P52" s="84"/>
      <c r="Q52" s="84"/>
      <c r="R52" s="123"/>
      <c r="S52" s="84"/>
    </row>
    <row r="53" spans="1:22" s="113" customFormat="1" x14ac:dyDescent="0.2">
      <c r="A53" s="54">
        <v>565</v>
      </c>
      <c r="B53" s="98" t="s">
        <v>347</v>
      </c>
      <c r="C53" s="109">
        <v>13.95</v>
      </c>
      <c r="D53" s="109">
        <v>14.3</v>
      </c>
      <c r="F53" s="54">
        <v>572</v>
      </c>
      <c r="G53" s="98" t="s">
        <v>348</v>
      </c>
      <c r="H53" s="109">
        <v>12.6</v>
      </c>
      <c r="I53" s="109">
        <v>13.25</v>
      </c>
      <c r="K53" s="54">
        <v>579</v>
      </c>
      <c r="L53" s="98"/>
      <c r="M53" s="109">
        <v>0</v>
      </c>
      <c r="N53" s="109">
        <v>0</v>
      </c>
      <c r="O53" s="105"/>
      <c r="P53" s="84"/>
      <c r="Q53" s="84"/>
      <c r="R53" s="123"/>
      <c r="S53" s="84"/>
    </row>
    <row r="54" spans="1:22" s="113" customFormat="1" x14ac:dyDescent="0.2">
      <c r="A54" s="54">
        <v>566</v>
      </c>
      <c r="B54" s="98" t="s">
        <v>349</v>
      </c>
      <c r="C54" s="109">
        <v>14.25</v>
      </c>
      <c r="D54" s="109">
        <v>14</v>
      </c>
      <c r="F54" s="54">
        <v>573</v>
      </c>
      <c r="G54" s="98" t="s">
        <v>350</v>
      </c>
      <c r="H54" s="109">
        <v>12.8</v>
      </c>
      <c r="I54" s="109">
        <v>14.75</v>
      </c>
      <c r="K54" s="54">
        <v>580</v>
      </c>
      <c r="L54" s="98"/>
      <c r="M54" s="109">
        <v>0</v>
      </c>
      <c r="N54" s="109">
        <v>0</v>
      </c>
      <c r="O54" s="105"/>
      <c r="P54" s="84"/>
      <c r="Q54" s="84"/>
      <c r="R54" s="123"/>
      <c r="S54" s="84"/>
    </row>
    <row r="55" spans="1:22" s="113" customFormat="1" x14ac:dyDescent="0.2">
      <c r="A55" s="54">
        <v>567</v>
      </c>
      <c r="B55" s="98" t="s">
        <v>351</v>
      </c>
      <c r="C55" s="109">
        <v>13</v>
      </c>
      <c r="D55" s="109">
        <v>14.2</v>
      </c>
      <c r="F55" s="54">
        <v>574</v>
      </c>
      <c r="G55" s="98" t="s">
        <v>352</v>
      </c>
      <c r="H55" s="109">
        <v>13.5</v>
      </c>
      <c r="I55" s="109">
        <v>14.85</v>
      </c>
      <c r="K55" s="54">
        <v>581</v>
      </c>
      <c r="L55" s="98"/>
      <c r="M55" s="109">
        <v>0</v>
      </c>
      <c r="N55" s="109">
        <v>0</v>
      </c>
      <c r="O55" s="105"/>
      <c r="P55" s="84"/>
      <c r="Q55" s="84"/>
      <c r="R55" s="123"/>
      <c r="S55" s="84"/>
    </row>
    <row r="56" spans="1:22" x14ac:dyDescent="0.2">
      <c r="A56" s="54">
        <v>568</v>
      </c>
      <c r="B56" s="98" t="s">
        <v>353</v>
      </c>
      <c r="C56" s="109">
        <v>13.6</v>
      </c>
      <c r="D56" s="109">
        <v>14.2</v>
      </c>
      <c r="F56" s="54">
        <v>575</v>
      </c>
      <c r="G56" s="98" t="s">
        <v>354</v>
      </c>
      <c r="H56" s="109">
        <v>13.05</v>
      </c>
      <c r="I56" s="109">
        <v>0</v>
      </c>
      <c r="K56" s="54">
        <v>582</v>
      </c>
      <c r="L56" s="98"/>
      <c r="M56" s="109">
        <v>0</v>
      </c>
      <c r="N56" s="109">
        <v>0</v>
      </c>
      <c r="O56" s="105"/>
      <c r="P56" s="84"/>
      <c r="Q56" s="84"/>
      <c r="R56" s="123"/>
      <c r="S56" s="84"/>
    </row>
    <row r="57" spans="1:22" x14ac:dyDescent="0.2">
      <c r="A57" s="54">
        <v>569</v>
      </c>
      <c r="B57" s="98"/>
      <c r="C57" s="109">
        <v>0</v>
      </c>
      <c r="D57" s="109">
        <v>0</v>
      </c>
      <c r="F57" s="54">
        <v>576</v>
      </c>
      <c r="G57" s="98"/>
      <c r="H57" s="109">
        <v>0</v>
      </c>
      <c r="I57" s="109">
        <v>0</v>
      </c>
      <c r="K57" s="54">
        <v>583</v>
      </c>
      <c r="L57" s="98"/>
      <c r="M57" s="109">
        <v>0</v>
      </c>
      <c r="N57" s="109">
        <v>0</v>
      </c>
      <c r="O57" s="105"/>
      <c r="P57" s="84"/>
      <c r="Q57" s="84"/>
      <c r="R57" s="123"/>
      <c r="S57" s="84"/>
    </row>
    <row r="58" spans="1:22" x14ac:dyDescent="0.2">
      <c r="A58" s="55" t="s">
        <v>355</v>
      </c>
      <c r="B58" s="99"/>
      <c r="C58" s="50"/>
      <c r="D58" s="50"/>
      <c r="F58" s="55" t="s">
        <v>356</v>
      </c>
      <c r="G58" s="99"/>
      <c r="H58" s="50"/>
      <c r="I58" s="50"/>
      <c r="K58" s="55" t="s">
        <v>357</v>
      </c>
      <c r="L58" s="99"/>
      <c r="M58" s="50"/>
      <c r="N58" s="50"/>
      <c r="O58" s="92"/>
      <c r="P58" s="84"/>
      <c r="Q58" s="84"/>
      <c r="R58" s="123"/>
      <c r="S58" s="84"/>
    </row>
    <row r="59" spans="1:22" s="42" customFormat="1" x14ac:dyDescent="0.2">
      <c r="B59" s="43" t="s">
        <v>57</v>
      </c>
      <c r="C59" s="44">
        <f>SUM(C52:C57)-SMALL(C52:C57,1)-SMALL(C52:C57,2)</f>
        <v>55.45</v>
      </c>
      <c r="D59" s="93">
        <f>SUM(D52:D57)-SMALL(D52:D57,1)-SMALL(D52:D57,2)</f>
        <v>57</v>
      </c>
      <c r="G59" s="43" t="s">
        <v>57</v>
      </c>
      <c r="H59" s="44">
        <f>SUM(H52:H57)-SMALL(H52:H57,1)-SMALL(H52:H57,2)</f>
        <v>52.15</v>
      </c>
      <c r="I59" s="44">
        <f>SUM(I52:I57)-SMALL(I52:I57,1)-SMALL(I52:I57,2)</f>
        <v>57.15</v>
      </c>
      <c r="J59" s="45"/>
      <c r="L59" s="43" t="s">
        <v>57</v>
      </c>
      <c r="M59" s="44">
        <f>SUM(M52:M57)-SMALL(M52:M57,1)-SMALL(M52:M57,2)</f>
        <v>0</v>
      </c>
      <c r="N59" s="44">
        <f>SUM(N52:N57)-SMALL(N52:N57,1)-SMALL(N52:N57,2)</f>
        <v>0</v>
      </c>
      <c r="O59" s="92" t="e">
        <f>SUM(O52:O57)-SMALL(O52:O57,1)-SMALL(O52:O57,2)</f>
        <v>#NUM!</v>
      </c>
      <c r="R59" s="88"/>
      <c r="V59" s="47"/>
    </row>
    <row r="60" spans="1:22" s="42" customFormat="1" ht="15.75" x14ac:dyDescent="0.25">
      <c r="B60" s="48" t="s">
        <v>58</v>
      </c>
      <c r="C60" s="49">
        <f>C59+D59</f>
        <v>112.45</v>
      </c>
      <c r="D60" s="95" t="str">
        <f>W11</f>
        <v>4th</v>
      </c>
      <c r="G60" s="48" t="s">
        <v>58</v>
      </c>
      <c r="H60" s="49">
        <f>H59+I59</f>
        <v>109.3</v>
      </c>
      <c r="I60" s="95" t="str">
        <f>W12</f>
        <v>6th</v>
      </c>
      <c r="L60" s="48" t="s">
        <v>58</v>
      </c>
      <c r="M60" s="49">
        <f>M59+N59</f>
        <v>0</v>
      </c>
      <c r="N60" s="95" t="str">
        <f>W13</f>
        <v>13th</v>
      </c>
      <c r="O60" s="121">
        <f>X14</f>
        <v>13</v>
      </c>
      <c r="R60" s="88"/>
      <c r="V60" s="47"/>
    </row>
    <row r="61" spans="1:22" s="34" customFormat="1" x14ac:dyDescent="0.2">
      <c r="A61" s="42"/>
      <c r="B61" s="33"/>
      <c r="C61" s="117"/>
      <c r="D61" s="117"/>
      <c r="F61" s="42"/>
      <c r="G61" s="33"/>
      <c r="H61" s="117"/>
      <c r="I61" s="117"/>
      <c r="K61" s="42"/>
      <c r="L61" s="33"/>
      <c r="M61" s="117"/>
      <c r="N61" s="117"/>
      <c r="O61" s="33"/>
      <c r="P61" s="33"/>
      <c r="Q61" s="33"/>
      <c r="R61" s="175"/>
      <c r="S61" s="117"/>
    </row>
    <row r="62" spans="1:22" s="34" customFormat="1" ht="15" x14ac:dyDescent="0.25">
      <c r="A62" s="52" t="s">
        <v>31</v>
      </c>
      <c r="B62" s="107"/>
      <c r="C62" s="111" t="s">
        <v>35</v>
      </c>
      <c r="D62" s="111" t="s">
        <v>36</v>
      </c>
      <c r="F62" s="42"/>
      <c r="K62" s="42"/>
      <c r="R62" s="124"/>
    </row>
    <row r="63" spans="1:22" s="34" customFormat="1" x14ac:dyDescent="0.2">
      <c r="A63" s="53">
        <v>585</v>
      </c>
      <c r="B63" s="108"/>
      <c r="C63" s="109">
        <v>0</v>
      </c>
      <c r="D63" s="109">
        <v>0</v>
      </c>
      <c r="F63" s="42"/>
      <c r="K63" s="42"/>
      <c r="R63" s="124"/>
    </row>
    <row r="64" spans="1:22" s="34" customFormat="1" x14ac:dyDescent="0.2">
      <c r="A64" s="54">
        <v>586</v>
      </c>
      <c r="B64" s="98"/>
      <c r="C64" s="109">
        <v>0</v>
      </c>
      <c r="D64" s="109">
        <v>0</v>
      </c>
      <c r="F64" s="42"/>
      <c r="K64" s="42"/>
      <c r="R64" s="124"/>
    </row>
    <row r="65" spans="1:19" s="34" customFormat="1" x14ac:dyDescent="0.2">
      <c r="A65" s="54">
        <v>587</v>
      </c>
      <c r="B65" s="98"/>
      <c r="C65" s="109">
        <v>0</v>
      </c>
      <c r="D65" s="109">
        <v>0</v>
      </c>
      <c r="F65" s="42"/>
      <c r="K65" s="42"/>
      <c r="R65" s="124"/>
    </row>
    <row r="66" spans="1:19" x14ac:dyDescent="0.2">
      <c r="A66" s="54">
        <v>588</v>
      </c>
      <c r="B66" s="98"/>
      <c r="C66" s="109">
        <v>0</v>
      </c>
      <c r="D66" s="109">
        <v>0</v>
      </c>
      <c r="G66" s="34"/>
      <c r="H66" s="34"/>
      <c r="I66" s="34"/>
      <c r="L66" s="34"/>
      <c r="M66" s="34"/>
      <c r="N66" s="34"/>
      <c r="O66" s="34"/>
      <c r="P66" s="34"/>
      <c r="Q66" s="34"/>
      <c r="R66" s="124"/>
      <c r="S66" s="34"/>
    </row>
    <row r="67" spans="1:19" x14ac:dyDescent="0.2">
      <c r="A67" s="54">
        <v>589</v>
      </c>
      <c r="B67" s="98"/>
      <c r="C67" s="109">
        <v>0</v>
      </c>
      <c r="D67" s="109">
        <v>0</v>
      </c>
      <c r="G67" s="34"/>
      <c r="H67" s="34"/>
      <c r="I67" s="34"/>
      <c r="L67" s="34"/>
      <c r="M67" s="34"/>
      <c r="N67" s="34"/>
      <c r="O67" s="34"/>
      <c r="P67" s="34"/>
      <c r="Q67" s="34"/>
      <c r="R67" s="124"/>
      <c r="S67" s="34"/>
    </row>
    <row r="68" spans="1:19" x14ac:dyDescent="0.2">
      <c r="A68" s="54">
        <v>590</v>
      </c>
      <c r="B68" s="98"/>
      <c r="C68" s="109">
        <v>0</v>
      </c>
      <c r="D68" s="109">
        <v>0</v>
      </c>
      <c r="G68" s="34"/>
      <c r="H68" s="34"/>
      <c r="I68" s="34"/>
      <c r="L68" s="34"/>
      <c r="M68" s="34"/>
      <c r="N68" s="34"/>
      <c r="O68" s="34"/>
      <c r="P68" s="34"/>
      <c r="Q68" s="34"/>
      <c r="R68" s="124"/>
      <c r="S68" s="34"/>
    </row>
    <row r="69" spans="1:19" x14ac:dyDescent="0.2">
      <c r="A69" s="55" t="s">
        <v>358</v>
      </c>
      <c r="B69" s="99"/>
      <c r="C69" s="50"/>
      <c r="D69" s="50"/>
      <c r="H69" s="117"/>
      <c r="I69" s="117"/>
      <c r="M69" s="117"/>
      <c r="N69" s="117"/>
      <c r="R69" s="175"/>
      <c r="S69" s="117"/>
    </row>
    <row r="70" spans="1:19" x14ac:dyDescent="0.2">
      <c r="B70" s="43" t="s">
        <v>57</v>
      </c>
      <c r="C70" s="44">
        <f>SUM(C63:C68)-SMALL(C63:C68,1)-SMALL(C63:C68,2)</f>
        <v>0</v>
      </c>
      <c r="D70" s="44">
        <f>SUM(D63:D68)-SMALL(D63:D68,1)-SMALL(D63:D68,2)</f>
        <v>0</v>
      </c>
      <c r="H70" s="117"/>
      <c r="I70" s="117"/>
      <c r="M70" s="117"/>
      <c r="N70" s="117"/>
      <c r="R70" s="175"/>
      <c r="S70" s="117"/>
    </row>
    <row r="71" spans="1:19" ht="15.75" x14ac:dyDescent="0.25">
      <c r="B71" s="48" t="s">
        <v>58</v>
      </c>
      <c r="C71" s="49">
        <f>C70+D70</f>
        <v>0</v>
      </c>
      <c r="D71" s="95" t="str">
        <f>W14</f>
        <v>13th</v>
      </c>
      <c r="H71" s="117"/>
      <c r="I71" s="117"/>
      <c r="M71" s="117"/>
      <c r="N71" s="117"/>
      <c r="R71" s="175"/>
      <c r="S71" s="117"/>
    </row>
  </sheetData>
  <sheetProtection formatColumns="0" sort="0"/>
  <phoneticPr fontId="0" type="noConversion"/>
  <conditionalFormatting sqref="V2:V14">
    <cfRule type="cellIs" dxfId="316" priority="133" stopIfTrue="1" operator="equal">
      <formula>1</formula>
    </cfRule>
    <cfRule type="cellIs" dxfId="315" priority="134" stopIfTrue="1" operator="equal">
      <formula>2</formula>
    </cfRule>
    <cfRule type="cellIs" dxfId="314" priority="135" stopIfTrue="1" operator="equal">
      <formula>3</formula>
    </cfRule>
  </conditionalFormatting>
  <conditionalFormatting sqref="W2:W14">
    <cfRule type="cellIs" dxfId="313" priority="136" stopIfTrue="1" operator="equal">
      <formula>"First"</formula>
    </cfRule>
    <cfRule type="cellIs" dxfId="312" priority="137" stopIfTrue="1" operator="equal">
      <formula>"Second"</formula>
    </cfRule>
    <cfRule type="cellIs" dxfId="311" priority="138" stopIfTrue="1" operator="equal">
      <formula>"Third"</formula>
    </cfRule>
  </conditionalFormatting>
  <conditionalFormatting sqref="Y2">
    <cfRule type="cellIs" dxfId="310" priority="139" stopIfTrue="1" operator="equal">
      <formula>#REF!</formula>
    </cfRule>
  </conditionalFormatting>
  <conditionalFormatting sqref="Y3:Y14">
    <cfRule type="cellIs" dxfId="309" priority="140" stopIfTrue="1" operator="equal">
      <formula>"1st"</formula>
    </cfRule>
    <cfRule type="cellIs" dxfId="308" priority="141" stopIfTrue="1" operator="equal">
      <formula>"2nd"</formula>
    </cfRule>
    <cfRule type="cellIs" dxfId="307" priority="142" stopIfTrue="1" operator="equal">
      <formula>"3rd"</formula>
    </cfRule>
  </conditionalFormatting>
  <conditionalFormatting sqref="D27">
    <cfRule type="cellIs" dxfId="306" priority="37" stopIfTrue="1" operator="equal">
      <formula>"First"</formula>
    </cfRule>
    <cfRule type="cellIs" dxfId="305" priority="38" stopIfTrue="1" operator="equal">
      <formula>"Second"</formula>
    </cfRule>
    <cfRule type="cellIs" dxfId="304" priority="39" stopIfTrue="1" operator="equal">
      <formula>"Third"</formula>
    </cfRule>
  </conditionalFormatting>
  <conditionalFormatting sqref="I27">
    <cfRule type="cellIs" dxfId="303" priority="34" stopIfTrue="1" operator="equal">
      <formula>"First"</formula>
    </cfRule>
    <cfRule type="cellIs" dxfId="302" priority="35" stopIfTrue="1" operator="equal">
      <formula>"Second"</formula>
    </cfRule>
    <cfRule type="cellIs" dxfId="301" priority="36" stopIfTrue="1" operator="equal">
      <formula>"Third"</formula>
    </cfRule>
  </conditionalFormatting>
  <conditionalFormatting sqref="N27">
    <cfRule type="cellIs" dxfId="300" priority="31" stopIfTrue="1" operator="equal">
      <formula>"First"</formula>
    </cfRule>
    <cfRule type="cellIs" dxfId="299" priority="32" stopIfTrue="1" operator="equal">
      <formula>"Second"</formula>
    </cfRule>
    <cfRule type="cellIs" dxfId="298" priority="33" stopIfTrue="1" operator="equal">
      <formula>"Third"</formula>
    </cfRule>
  </conditionalFormatting>
  <conditionalFormatting sqref="N38">
    <cfRule type="cellIs" dxfId="297" priority="28" stopIfTrue="1" operator="equal">
      <formula>"First"</formula>
    </cfRule>
    <cfRule type="cellIs" dxfId="296" priority="29" stopIfTrue="1" operator="equal">
      <formula>"Second"</formula>
    </cfRule>
    <cfRule type="cellIs" dxfId="295" priority="30" stopIfTrue="1" operator="equal">
      <formula>"Third"</formula>
    </cfRule>
  </conditionalFormatting>
  <conditionalFormatting sqref="I38">
    <cfRule type="cellIs" dxfId="294" priority="25" stopIfTrue="1" operator="equal">
      <formula>"First"</formula>
    </cfRule>
    <cfRule type="cellIs" dxfId="293" priority="26" stopIfTrue="1" operator="equal">
      <formula>"Second"</formula>
    </cfRule>
    <cfRule type="cellIs" dxfId="292" priority="27" stopIfTrue="1" operator="equal">
      <formula>"Third"</formula>
    </cfRule>
  </conditionalFormatting>
  <conditionalFormatting sqref="D38">
    <cfRule type="cellIs" dxfId="291" priority="22" stopIfTrue="1" operator="equal">
      <formula>"First"</formula>
    </cfRule>
    <cfRule type="cellIs" dxfId="290" priority="23" stopIfTrue="1" operator="equal">
      <formula>"Second"</formula>
    </cfRule>
    <cfRule type="cellIs" dxfId="289" priority="24" stopIfTrue="1" operator="equal">
      <formula>"Third"</formula>
    </cfRule>
  </conditionalFormatting>
  <conditionalFormatting sqref="D49">
    <cfRule type="cellIs" dxfId="288" priority="19" stopIfTrue="1" operator="equal">
      <formula>"First"</formula>
    </cfRule>
    <cfRule type="cellIs" dxfId="287" priority="20" stopIfTrue="1" operator="equal">
      <formula>"Second"</formula>
    </cfRule>
    <cfRule type="cellIs" dxfId="286" priority="21" stopIfTrue="1" operator="equal">
      <formula>"Third"</formula>
    </cfRule>
  </conditionalFormatting>
  <conditionalFormatting sqref="I49">
    <cfRule type="cellIs" dxfId="285" priority="16" stopIfTrue="1" operator="equal">
      <formula>"First"</formula>
    </cfRule>
    <cfRule type="cellIs" dxfId="284" priority="17" stopIfTrue="1" operator="equal">
      <formula>"Second"</formula>
    </cfRule>
    <cfRule type="cellIs" dxfId="283" priority="18" stopIfTrue="1" operator="equal">
      <formula>"Third"</formula>
    </cfRule>
  </conditionalFormatting>
  <conditionalFormatting sqref="N49">
    <cfRule type="cellIs" dxfId="282" priority="13" stopIfTrue="1" operator="equal">
      <formula>"First"</formula>
    </cfRule>
    <cfRule type="cellIs" dxfId="281" priority="14" stopIfTrue="1" operator="equal">
      <formula>"Second"</formula>
    </cfRule>
    <cfRule type="cellIs" dxfId="280" priority="15" stopIfTrue="1" operator="equal">
      <formula>"Third"</formula>
    </cfRule>
  </conditionalFormatting>
  <conditionalFormatting sqref="N60">
    <cfRule type="cellIs" dxfId="279" priority="10" stopIfTrue="1" operator="equal">
      <formula>"First"</formula>
    </cfRule>
    <cfRule type="cellIs" dxfId="278" priority="11" stopIfTrue="1" operator="equal">
      <formula>"Second"</formula>
    </cfRule>
    <cfRule type="cellIs" dxfId="277" priority="12" stopIfTrue="1" operator="equal">
      <formula>"Third"</formula>
    </cfRule>
  </conditionalFormatting>
  <conditionalFormatting sqref="I60">
    <cfRule type="cellIs" dxfId="276" priority="7" stopIfTrue="1" operator="equal">
      <formula>"First"</formula>
    </cfRule>
    <cfRule type="cellIs" dxfId="275" priority="8" stopIfTrue="1" operator="equal">
      <formula>"Second"</formula>
    </cfRule>
    <cfRule type="cellIs" dxfId="274" priority="9" stopIfTrue="1" operator="equal">
      <formula>"Third"</formula>
    </cfRule>
  </conditionalFormatting>
  <conditionalFormatting sqref="D60">
    <cfRule type="cellIs" dxfId="273" priority="4" stopIfTrue="1" operator="equal">
      <formula>"First"</formula>
    </cfRule>
    <cfRule type="cellIs" dxfId="272" priority="5" stopIfTrue="1" operator="equal">
      <formula>"Second"</formula>
    </cfRule>
    <cfRule type="cellIs" dxfId="271" priority="6" stopIfTrue="1" operator="equal">
      <formula>"Third"</formula>
    </cfRule>
  </conditionalFormatting>
  <conditionalFormatting sqref="D71">
    <cfRule type="cellIs" dxfId="270" priority="1" stopIfTrue="1" operator="equal">
      <formula>"First"</formula>
    </cfRule>
    <cfRule type="cellIs" dxfId="269" priority="2" stopIfTrue="1" operator="equal">
      <formula>"Second"</formula>
    </cfRule>
    <cfRule type="cellIs" dxfId="268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8" orientation="landscape" copies="3" r:id="rId1"/>
  <headerFooter alignWithMargins="0">
    <oddHeader>&amp;C&amp;"Arial,Bold"&amp;14SCHOOL GYM NATIONAL FINAL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indexed="40"/>
    <pageSetUpPr fitToPage="1"/>
  </sheetPr>
  <dimension ref="A1:AM71"/>
  <sheetViews>
    <sheetView showGridLines="0" view="pageBreakPreview" topLeftCell="A43" zoomScaleNormal="75" zoomScaleSheetLayoutView="100" workbookViewId="0">
      <selection activeCell="D35" sqref="D35"/>
    </sheetView>
  </sheetViews>
  <sheetFormatPr defaultColWidth="9.140625" defaultRowHeight="14.25" x14ac:dyDescent="0.2"/>
  <cols>
    <col min="1" max="1" width="6" style="42" customWidth="1"/>
    <col min="2" max="2" width="24.42578125" style="42" customWidth="1"/>
    <col min="3" max="3" width="8.42578125" style="42" customWidth="1"/>
    <col min="4" max="4" width="7.42578125" style="42" customWidth="1"/>
    <col min="5" max="5" width="3.7109375" style="88" customWidth="1"/>
    <col min="6" max="9" width="9" style="42" hidden="1" customWidth="1"/>
    <col min="10" max="10" width="1.7109375" style="42" customWidth="1"/>
    <col min="11" max="11" width="6" style="42" customWidth="1"/>
    <col min="12" max="12" width="22.28515625" style="42" customWidth="1"/>
    <col min="13" max="13" width="8.42578125" style="42" customWidth="1"/>
    <col min="14" max="14" width="7.42578125" style="42" customWidth="1"/>
    <col min="15" max="15" width="3.7109375" style="42" customWidth="1"/>
    <col min="16" max="19" width="9" style="42" hidden="1" customWidth="1"/>
    <col min="20" max="20" width="1.7109375" style="42" customWidth="1"/>
    <col min="21" max="21" width="6" style="42" customWidth="1"/>
    <col min="22" max="22" width="23.140625" style="42" customWidth="1"/>
    <col min="23" max="23" width="8.42578125" style="42" customWidth="1"/>
    <col min="24" max="24" width="7.42578125" style="42" customWidth="1"/>
    <col min="25" max="25" width="3.7109375" style="42" customWidth="1"/>
    <col min="26" max="29" width="9" style="42" hidden="1" customWidth="1"/>
    <col min="30" max="30" width="10.7109375" style="42" customWidth="1"/>
    <col min="31" max="31" width="6.42578125" style="42" customWidth="1"/>
    <col min="32" max="32" width="9.42578125" style="42" customWidth="1"/>
    <col min="33" max="33" width="19.42578125" style="42" bestFit="1" customWidth="1"/>
    <col min="34" max="35" width="9" style="42" customWidth="1"/>
    <col min="36" max="36" width="6.42578125" style="42" customWidth="1"/>
    <col min="37" max="37" width="10.28515625" style="42" bestFit="1" customWidth="1"/>
    <col min="38" max="38" width="3.28515625" style="42" bestFit="1" customWidth="1"/>
    <col min="39" max="39" width="9.42578125" style="42" bestFit="1" customWidth="1"/>
    <col min="40" max="16384" width="9.140625" style="42"/>
  </cols>
  <sheetData>
    <row r="1" spans="1:39" ht="15" hidden="1" x14ac:dyDescent="0.25">
      <c r="A1" s="101"/>
      <c r="AE1" s="69" t="s">
        <v>0</v>
      </c>
      <c r="AF1" s="69" t="s">
        <v>1</v>
      </c>
      <c r="AG1" s="69" t="s">
        <v>2</v>
      </c>
      <c r="AH1" s="69" t="s">
        <v>3</v>
      </c>
      <c r="AI1" s="148" t="s">
        <v>4</v>
      </c>
      <c r="AJ1" s="71" t="s">
        <v>5</v>
      </c>
      <c r="AK1" s="71" t="s">
        <v>6</v>
      </c>
      <c r="AL1" s="71"/>
      <c r="AM1" s="149"/>
    </row>
    <row r="2" spans="1:39" ht="15" hidden="1" x14ac:dyDescent="0.25">
      <c r="A2" s="90"/>
      <c r="AE2" s="73" t="s">
        <v>7</v>
      </c>
      <c r="AF2" s="73" t="str">
        <f>A18</f>
        <v>E</v>
      </c>
      <c r="AG2" s="74" t="str">
        <f>B18</f>
        <v>Great Baddow</v>
      </c>
      <c r="AH2" s="75">
        <f>SUM(C19:D24)</f>
        <v>107.50099999999999</v>
      </c>
      <c r="AI2" s="150">
        <f>C27</f>
        <v>107.501</v>
      </c>
      <c r="AJ2" s="77">
        <f>IF(AI2=0,13,RANK(AI2,AI$2:AI$14,0))</f>
        <v>7</v>
      </c>
      <c r="AK2" s="151" t="str">
        <f>VLOOKUP(AJ2,AL$2:AM$14,2)</f>
        <v>7th</v>
      </c>
      <c r="AL2" s="79">
        <v>1</v>
      </c>
      <c r="AM2" s="152" t="s">
        <v>8</v>
      </c>
    </row>
    <row r="3" spans="1:39" ht="15" hidden="1" x14ac:dyDescent="0.25">
      <c r="A3" s="90"/>
      <c r="AE3" s="73" t="s">
        <v>9</v>
      </c>
      <c r="AF3" s="73" t="str">
        <f>K18</f>
        <v>EM</v>
      </c>
      <c r="AG3" s="74" t="str">
        <f>L18</f>
        <v>Stamford</v>
      </c>
      <c r="AH3" s="164">
        <f>SUM(M19:N24)</f>
        <v>142.101</v>
      </c>
      <c r="AI3" s="150">
        <f>M27</f>
        <v>114.251</v>
      </c>
      <c r="AJ3" s="77">
        <f t="shared" ref="AJ3:AJ14" si="0">IF(AI3=0,13,RANK(AI3,AI$2:AI$14,0))</f>
        <v>4</v>
      </c>
      <c r="AK3" s="151" t="str">
        <f t="shared" ref="AK3:AK14" si="1">VLOOKUP(AJ3,AL$2:AM$14,2)</f>
        <v>4th</v>
      </c>
      <c r="AL3" s="79">
        <v>2</v>
      </c>
      <c r="AM3" s="152" t="s">
        <v>10</v>
      </c>
    </row>
    <row r="4" spans="1:39" ht="15" hidden="1" x14ac:dyDescent="0.25">
      <c r="A4" s="90"/>
      <c r="AE4" s="73" t="s">
        <v>11</v>
      </c>
      <c r="AF4" s="73" t="str">
        <f>U18</f>
        <v>L</v>
      </c>
      <c r="AG4" s="74" t="str">
        <f>V18</f>
        <v>Grey Court</v>
      </c>
      <c r="AH4" s="164">
        <f>SUM(W19:W24)</f>
        <v>69.268000000000001</v>
      </c>
      <c r="AI4" s="150">
        <f>W27</f>
        <v>114.86799999999999</v>
      </c>
      <c r="AJ4" s="77">
        <f t="shared" si="0"/>
        <v>3</v>
      </c>
      <c r="AK4" s="151" t="str">
        <f t="shared" si="1"/>
        <v>Third</v>
      </c>
      <c r="AL4" s="79">
        <v>3</v>
      </c>
      <c r="AM4" s="152" t="s">
        <v>12</v>
      </c>
    </row>
    <row r="5" spans="1:39" ht="15" hidden="1" x14ac:dyDescent="0.25">
      <c r="A5" s="90"/>
      <c r="AE5" s="73" t="s">
        <v>13</v>
      </c>
      <c r="AF5" s="73" t="str">
        <f>A29</f>
        <v>N</v>
      </c>
      <c r="AG5" s="74" t="str">
        <f>B29</f>
        <v>Independent Grammar (IGS Durham)</v>
      </c>
      <c r="AH5" s="164">
        <f>SUM(C30:D35)</f>
        <v>138.23500000000001</v>
      </c>
      <c r="AI5" s="150">
        <f>C38</f>
        <v>110.735</v>
      </c>
      <c r="AJ5" s="77">
        <f t="shared" si="0"/>
        <v>6</v>
      </c>
      <c r="AK5" s="151" t="str">
        <f t="shared" si="1"/>
        <v>6th</v>
      </c>
      <c r="AL5" s="79">
        <v>4</v>
      </c>
      <c r="AM5" s="153" t="s">
        <v>14</v>
      </c>
    </row>
    <row r="6" spans="1:39" ht="15" hidden="1" x14ac:dyDescent="0.25">
      <c r="A6" s="90"/>
      <c r="AE6" s="73" t="s">
        <v>15</v>
      </c>
      <c r="AF6" s="73" t="str">
        <f>K29</f>
        <v>NI</v>
      </c>
      <c r="AG6" s="74">
        <f>L29</f>
        <v>0</v>
      </c>
      <c r="AH6" s="75">
        <f>SUM(M30:N35)</f>
        <v>0</v>
      </c>
      <c r="AI6" s="150">
        <f>M38</f>
        <v>0</v>
      </c>
      <c r="AJ6" s="77">
        <f t="shared" si="0"/>
        <v>13</v>
      </c>
      <c r="AK6" s="151" t="str">
        <f t="shared" si="1"/>
        <v>13th</v>
      </c>
      <c r="AL6" s="79">
        <v>5</v>
      </c>
      <c r="AM6" s="153" t="s">
        <v>16</v>
      </c>
    </row>
    <row r="7" spans="1:39" ht="15" hidden="1" x14ac:dyDescent="0.25">
      <c r="A7" s="90"/>
      <c r="AE7" s="73" t="s">
        <v>17</v>
      </c>
      <c r="AF7" s="73" t="str">
        <f>U29</f>
        <v>NW</v>
      </c>
      <c r="AG7" s="74">
        <f>V29</f>
        <v>0</v>
      </c>
      <c r="AH7" s="164">
        <f>SUM(W30:W35)</f>
        <v>0</v>
      </c>
      <c r="AI7" s="150">
        <f>W38</f>
        <v>0</v>
      </c>
      <c r="AJ7" s="77">
        <f t="shared" si="0"/>
        <v>13</v>
      </c>
      <c r="AK7" s="151" t="str">
        <f t="shared" si="1"/>
        <v>13th</v>
      </c>
      <c r="AL7" s="79">
        <v>6</v>
      </c>
      <c r="AM7" s="153" t="s">
        <v>18</v>
      </c>
    </row>
    <row r="8" spans="1:39" ht="15" hidden="1" x14ac:dyDescent="0.25">
      <c r="A8" s="90"/>
      <c r="AE8" s="73" t="s">
        <v>19</v>
      </c>
      <c r="AF8" s="73" t="str">
        <f>A40</f>
        <v>Sc</v>
      </c>
      <c r="AG8" s="74">
        <f>B40</f>
        <v>0</v>
      </c>
      <c r="AH8" s="75">
        <f>SUM(C41:D46)</f>
        <v>0</v>
      </c>
      <c r="AI8" s="150">
        <f>C49</f>
        <v>0</v>
      </c>
      <c r="AJ8" s="77">
        <f t="shared" si="0"/>
        <v>13</v>
      </c>
      <c r="AK8" s="151" t="str">
        <f t="shared" si="1"/>
        <v>13th</v>
      </c>
      <c r="AL8" s="79">
        <v>7</v>
      </c>
      <c r="AM8" s="153" t="s">
        <v>20</v>
      </c>
    </row>
    <row r="9" spans="1:39" ht="15" hidden="1" x14ac:dyDescent="0.25">
      <c r="A9" s="90"/>
      <c r="AE9" s="73" t="s">
        <v>21</v>
      </c>
      <c r="AF9" s="73" t="str">
        <f>K40</f>
        <v>S</v>
      </c>
      <c r="AG9" s="74">
        <f>L40</f>
        <v>0</v>
      </c>
      <c r="AH9" s="164">
        <f>SUM(M41:N46)</f>
        <v>0</v>
      </c>
      <c r="AI9" s="150">
        <f>M49</f>
        <v>0</v>
      </c>
      <c r="AJ9" s="77">
        <f t="shared" si="0"/>
        <v>13</v>
      </c>
      <c r="AK9" s="151" t="str">
        <f t="shared" si="1"/>
        <v>13th</v>
      </c>
      <c r="AL9" s="79">
        <v>8</v>
      </c>
      <c r="AM9" s="153" t="s">
        <v>22</v>
      </c>
    </row>
    <row r="10" spans="1:39" ht="15" hidden="1" x14ac:dyDescent="0.25">
      <c r="A10" s="90"/>
      <c r="AE10" s="73" t="s">
        <v>23</v>
      </c>
      <c r="AF10" s="73" t="str">
        <f>U40</f>
        <v>SE</v>
      </c>
      <c r="AG10" s="74" t="str">
        <f>V40</f>
        <v>St John's</v>
      </c>
      <c r="AH10" s="164">
        <f>SUM(W41:W46)</f>
        <v>67.067999999999998</v>
      </c>
      <c r="AI10" s="150">
        <f>W49</f>
        <v>112.81799999999998</v>
      </c>
      <c r="AJ10" s="77">
        <f t="shared" si="0"/>
        <v>5</v>
      </c>
      <c r="AK10" s="151" t="str">
        <f t="shared" si="1"/>
        <v>5th</v>
      </c>
      <c r="AL10" s="79">
        <v>9</v>
      </c>
      <c r="AM10" s="153" t="s">
        <v>24</v>
      </c>
    </row>
    <row r="11" spans="1:39" ht="15" hidden="1" x14ac:dyDescent="0.25">
      <c r="A11" s="90"/>
      <c r="AE11" s="73" t="s">
        <v>25</v>
      </c>
      <c r="AF11" s="73" t="str">
        <f>A51</f>
        <v>SW</v>
      </c>
      <c r="AG11" s="74" t="str">
        <f>B51</f>
        <v>Ivybridge</v>
      </c>
      <c r="AH11" s="164">
        <f>SUM(C52:D57)</f>
        <v>144.595</v>
      </c>
      <c r="AI11" s="150">
        <f>C60</f>
        <v>115.761</v>
      </c>
      <c r="AJ11" s="77">
        <f t="shared" si="0"/>
        <v>2</v>
      </c>
      <c r="AK11" s="151" t="str">
        <f t="shared" si="1"/>
        <v>Second</v>
      </c>
      <c r="AL11" s="79">
        <v>10</v>
      </c>
      <c r="AM11" s="153" t="s">
        <v>26</v>
      </c>
    </row>
    <row r="12" spans="1:39" ht="15" hidden="1" x14ac:dyDescent="0.25">
      <c r="A12" s="90"/>
      <c r="AE12" s="73" t="s">
        <v>27</v>
      </c>
      <c r="AF12" s="73" t="str">
        <f>K51</f>
        <v>W</v>
      </c>
      <c r="AG12" s="74" t="str">
        <f>L51</f>
        <v>Ysgol Glantaf</v>
      </c>
      <c r="AH12" s="164">
        <f>SUM(M52:N57)</f>
        <v>150.101</v>
      </c>
      <c r="AI12" s="150">
        <f>M60</f>
        <v>120.501</v>
      </c>
      <c r="AJ12" s="77">
        <f t="shared" si="0"/>
        <v>1</v>
      </c>
      <c r="AK12" s="151" t="str">
        <f t="shared" si="1"/>
        <v>First</v>
      </c>
      <c r="AL12" s="79">
        <v>11</v>
      </c>
      <c r="AM12" s="153" t="s">
        <v>28</v>
      </c>
    </row>
    <row r="13" spans="1:39" ht="15" hidden="1" x14ac:dyDescent="0.25">
      <c r="A13" s="90"/>
      <c r="AE13" s="73" t="s">
        <v>29</v>
      </c>
      <c r="AF13" s="73" t="str">
        <f>U51</f>
        <v>WM</v>
      </c>
      <c r="AG13" s="74">
        <f>V51</f>
        <v>0</v>
      </c>
      <c r="AH13" s="75">
        <f>SUM(W52:W57)</f>
        <v>0</v>
      </c>
      <c r="AI13" s="150">
        <f>W60</f>
        <v>0</v>
      </c>
      <c r="AJ13" s="77">
        <f t="shared" si="0"/>
        <v>13</v>
      </c>
      <c r="AK13" s="151" t="str">
        <f t="shared" si="1"/>
        <v>13th</v>
      </c>
      <c r="AL13" s="79">
        <v>12</v>
      </c>
      <c r="AM13" s="153" t="s">
        <v>30</v>
      </c>
    </row>
    <row r="14" spans="1:39" ht="15" hidden="1" x14ac:dyDescent="0.25">
      <c r="A14" s="90"/>
      <c r="AE14" s="73" t="s">
        <v>31</v>
      </c>
      <c r="AF14" s="73" t="str">
        <f>A62</f>
        <v>Y</v>
      </c>
      <c r="AG14" s="74">
        <f>B62</f>
        <v>0</v>
      </c>
      <c r="AH14" s="164">
        <f>SUM(C63:D68)</f>
        <v>0</v>
      </c>
      <c r="AI14" s="150">
        <f>C71</f>
        <v>0</v>
      </c>
      <c r="AJ14" s="77">
        <f t="shared" si="0"/>
        <v>13</v>
      </c>
      <c r="AK14" s="151" t="str">
        <f t="shared" si="1"/>
        <v>13th</v>
      </c>
      <c r="AL14" s="79">
        <v>13</v>
      </c>
      <c r="AM14" s="153" t="s">
        <v>32</v>
      </c>
    </row>
    <row r="15" spans="1:39" hidden="1" x14ac:dyDescent="0.2"/>
    <row r="16" spans="1:39" ht="15" x14ac:dyDescent="0.25">
      <c r="A16" s="102" t="s">
        <v>359</v>
      </c>
    </row>
    <row r="18" spans="1:29" ht="15" x14ac:dyDescent="0.25">
      <c r="A18" s="169" t="s">
        <v>7</v>
      </c>
      <c r="B18" s="107" t="s">
        <v>238</v>
      </c>
      <c r="C18" s="111" t="s">
        <v>35</v>
      </c>
      <c r="D18" s="111" t="s">
        <v>36</v>
      </c>
      <c r="E18" s="103" t="s">
        <v>164</v>
      </c>
      <c r="F18" s="82" t="s">
        <v>165</v>
      </c>
      <c r="G18" s="82"/>
      <c r="H18" s="82" t="s">
        <v>166</v>
      </c>
      <c r="I18" s="82"/>
      <c r="K18" s="169" t="s">
        <v>9</v>
      </c>
      <c r="L18" s="107" t="s">
        <v>37</v>
      </c>
      <c r="M18" s="111" t="s">
        <v>35</v>
      </c>
      <c r="N18" s="111" t="s">
        <v>36</v>
      </c>
      <c r="O18" s="103" t="s">
        <v>164</v>
      </c>
      <c r="P18" s="82" t="s">
        <v>165</v>
      </c>
      <c r="Q18" s="82"/>
      <c r="R18" s="82" t="s">
        <v>166</v>
      </c>
      <c r="S18" s="82"/>
      <c r="T18" s="104"/>
      <c r="U18" s="169" t="s">
        <v>11</v>
      </c>
      <c r="V18" s="107" t="s">
        <v>360</v>
      </c>
      <c r="W18" s="111" t="s">
        <v>35</v>
      </c>
      <c r="X18" s="111" t="s">
        <v>36</v>
      </c>
      <c r="Y18" s="103" t="s">
        <v>164</v>
      </c>
      <c r="Z18" s="82" t="s">
        <v>165</v>
      </c>
      <c r="AA18" s="82"/>
      <c r="AB18" s="82" t="s">
        <v>166</v>
      </c>
      <c r="AC18" s="82"/>
    </row>
    <row r="19" spans="1:29" s="84" customFormat="1" x14ac:dyDescent="0.2">
      <c r="A19" s="53">
        <v>601</v>
      </c>
      <c r="B19" s="108" t="s">
        <v>361</v>
      </c>
      <c r="C19" s="109">
        <v>11.667</v>
      </c>
      <c r="D19" s="109">
        <v>14.65</v>
      </c>
      <c r="E19" s="154" t="s">
        <v>169</v>
      </c>
      <c r="F19" s="155">
        <f t="shared" ref="F19:F24" si="2">IF(E19="B",C19)</f>
        <v>11.667</v>
      </c>
      <c r="G19" s="84" t="b">
        <f t="shared" ref="G19:G24" si="3">IF(E19="G",C19)</f>
        <v>0</v>
      </c>
      <c r="H19" s="155">
        <f t="shared" ref="H19:H24" si="4">IF(E19="B",D19)</f>
        <v>14.65</v>
      </c>
      <c r="I19" s="155" t="b">
        <f t="shared" ref="I19:I24" si="5">IF(E19="G",D19)</f>
        <v>0</v>
      </c>
      <c r="K19" s="53">
        <v>608</v>
      </c>
      <c r="L19" s="108" t="s">
        <v>362</v>
      </c>
      <c r="M19" s="109">
        <v>13.4</v>
      </c>
      <c r="N19" s="109">
        <v>14.45</v>
      </c>
      <c r="O19" s="154" t="s">
        <v>169</v>
      </c>
      <c r="P19" s="155">
        <f t="shared" ref="P19:P24" si="6">IF(O19="B",M19)</f>
        <v>13.4</v>
      </c>
      <c r="Q19" s="84" t="b">
        <f t="shared" ref="Q19:Q24" si="7">IF(O19="G",M19)</f>
        <v>0</v>
      </c>
      <c r="R19" s="155">
        <f t="shared" ref="R19:R24" si="8">IF(O19="B",N19)</f>
        <v>14.45</v>
      </c>
      <c r="S19" s="155" t="b">
        <f t="shared" ref="S19:S24" si="9">IF(O19="G",N19)</f>
        <v>0</v>
      </c>
      <c r="U19" s="53">
        <v>615</v>
      </c>
      <c r="V19" s="108" t="s">
        <v>363</v>
      </c>
      <c r="W19" s="109">
        <v>14.4</v>
      </c>
      <c r="X19" s="109">
        <v>0</v>
      </c>
      <c r="Y19" s="154" t="s">
        <v>169</v>
      </c>
      <c r="Z19" s="155">
        <f t="shared" ref="Z19:Z24" si="10">IF(Y19="B",W19)</f>
        <v>14.4</v>
      </c>
      <c r="AA19" s="84" t="b">
        <f t="shared" ref="AA19:AA24" si="11">IF(Y19="G",W19)</f>
        <v>0</v>
      </c>
      <c r="AB19" s="155">
        <f t="shared" ref="AB19:AB24" si="12">IF(Y19="B",X19)</f>
        <v>0</v>
      </c>
      <c r="AC19" s="155" t="b">
        <f t="shared" ref="AC19:AC24" si="13">IF(Y19="G",X19)</f>
        <v>0</v>
      </c>
    </row>
    <row r="20" spans="1:29" s="84" customFormat="1" x14ac:dyDescent="0.2">
      <c r="A20" s="54">
        <f>A19+1</f>
        <v>602</v>
      </c>
      <c r="B20" s="98" t="s">
        <v>630</v>
      </c>
      <c r="C20" s="109">
        <v>11.7</v>
      </c>
      <c r="D20" s="109">
        <v>14</v>
      </c>
      <c r="E20" s="157" t="s">
        <v>169</v>
      </c>
      <c r="F20" s="155">
        <f t="shared" si="2"/>
        <v>11.7</v>
      </c>
      <c r="G20" s="155" t="b">
        <f t="shared" si="3"/>
        <v>0</v>
      </c>
      <c r="H20" s="155">
        <f t="shared" si="4"/>
        <v>14</v>
      </c>
      <c r="I20" s="155" t="b">
        <f t="shared" si="5"/>
        <v>0</v>
      </c>
      <c r="K20" s="54">
        <v>609</v>
      </c>
      <c r="L20" s="98" t="s">
        <v>364</v>
      </c>
      <c r="M20" s="109">
        <v>13.467000000000001</v>
      </c>
      <c r="N20" s="109">
        <v>14.8</v>
      </c>
      <c r="O20" s="157" t="s">
        <v>169</v>
      </c>
      <c r="P20" s="155">
        <f t="shared" si="6"/>
        <v>13.467000000000001</v>
      </c>
      <c r="Q20" s="155" t="b">
        <f t="shared" si="7"/>
        <v>0</v>
      </c>
      <c r="R20" s="155">
        <f t="shared" si="8"/>
        <v>14.8</v>
      </c>
      <c r="S20" s="155" t="b">
        <f t="shared" si="9"/>
        <v>0</v>
      </c>
      <c r="U20" s="54">
        <v>616</v>
      </c>
      <c r="V20" s="98" t="s">
        <v>365</v>
      </c>
      <c r="W20" s="109">
        <v>13.1</v>
      </c>
      <c r="X20" s="109">
        <v>15.2</v>
      </c>
      <c r="Y20" s="157" t="s">
        <v>169</v>
      </c>
      <c r="Z20" s="155">
        <f t="shared" si="10"/>
        <v>13.1</v>
      </c>
      <c r="AA20" s="155" t="b">
        <f t="shared" si="11"/>
        <v>0</v>
      </c>
      <c r="AB20" s="155">
        <f t="shared" si="12"/>
        <v>15.2</v>
      </c>
      <c r="AC20" s="155" t="b">
        <f t="shared" si="13"/>
        <v>0</v>
      </c>
    </row>
    <row r="21" spans="1:29" s="84" customFormat="1" x14ac:dyDescent="0.2">
      <c r="A21" s="54">
        <f>A20+1</f>
        <v>603</v>
      </c>
      <c r="B21" s="98" t="s">
        <v>366</v>
      </c>
      <c r="C21" s="109">
        <v>12.234</v>
      </c>
      <c r="D21" s="109">
        <v>15.5</v>
      </c>
      <c r="E21" s="158" t="s">
        <v>176</v>
      </c>
      <c r="F21" s="155" t="b">
        <f t="shared" si="2"/>
        <v>0</v>
      </c>
      <c r="G21" s="155">
        <f t="shared" si="3"/>
        <v>12.234</v>
      </c>
      <c r="H21" s="155" t="b">
        <f t="shared" si="4"/>
        <v>0</v>
      </c>
      <c r="I21" s="155">
        <f t="shared" si="5"/>
        <v>15.5</v>
      </c>
      <c r="K21" s="54">
        <v>610</v>
      </c>
      <c r="L21" s="98" t="s">
        <v>367</v>
      </c>
      <c r="M21" s="109">
        <v>13.5</v>
      </c>
      <c r="N21" s="109">
        <v>0</v>
      </c>
      <c r="O21" s="158" t="s">
        <v>176</v>
      </c>
      <c r="P21" s="155" t="b">
        <f t="shared" si="6"/>
        <v>0</v>
      </c>
      <c r="Q21" s="155">
        <f t="shared" si="7"/>
        <v>13.5</v>
      </c>
      <c r="R21" s="155" t="b">
        <f t="shared" si="8"/>
        <v>0</v>
      </c>
      <c r="S21" s="155">
        <f t="shared" si="9"/>
        <v>0</v>
      </c>
      <c r="U21" s="54">
        <v>617</v>
      </c>
      <c r="V21" s="98" t="s">
        <v>368</v>
      </c>
      <c r="W21" s="109">
        <v>0</v>
      </c>
      <c r="X21" s="109">
        <v>14.6</v>
      </c>
      <c r="Y21" s="158" t="s">
        <v>169</v>
      </c>
      <c r="Z21" s="155">
        <f t="shared" si="10"/>
        <v>0</v>
      </c>
      <c r="AA21" s="155" t="b">
        <f t="shared" si="11"/>
        <v>0</v>
      </c>
      <c r="AB21" s="155">
        <f t="shared" si="12"/>
        <v>14.6</v>
      </c>
      <c r="AC21" s="155" t="b">
        <f t="shared" si="13"/>
        <v>0</v>
      </c>
    </row>
    <row r="22" spans="1:29" s="84" customFormat="1" x14ac:dyDescent="0.2">
      <c r="A22" s="54">
        <f>A21+1</f>
        <v>604</v>
      </c>
      <c r="B22" s="98" t="s">
        <v>631</v>
      </c>
      <c r="C22" s="109">
        <v>13.15</v>
      </c>
      <c r="D22" s="109">
        <v>14.6</v>
      </c>
      <c r="E22" s="158" t="s">
        <v>176</v>
      </c>
      <c r="F22" s="155" t="b">
        <f t="shared" si="2"/>
        <v>0</v>
      </c>
      <c r="G22" s="155">
        <f t="shared" si="3"/>
        <v>13.15</v>
      </c>
      <c r="H22" s="155" t="b">
        <f t="shared" si="4"/>
        <v>0</v>
      </c>
      <c r="I22" s="155">
        <f t="shared" si="5"/>
        <v>14.6</v>
      </c>
      <c r="K22" s="54">
        <v>611</v>
      </c>
      <c r="L22" s="98" t="s">
        <v>369</v>
      </c>
      <c r="M22" s="109">
        <v>14.933999999999999</v>
      </c>
      <c r="N22" s="109">
        <v>14.8</v>
      </c>
      <c r="O22" s="158" t="s">
        <v>176</v>
      </c>
      <c r="P22" s="155" t="b">
        <f t="shared" si="6"/>
        <v>0</v>
      </c>
      <c r="Q22" s="155">
        <f t="shared" si="7"/>
        <v>14.933999999999999</v>
      </c>
      <c r="R22" s="155" t="b">
        <f t="shared" si="8"/>
        <v>0</v>
      </c>
      <c r="S22" s="155">
        <f t="shared" si="9"/>
        <v>14.8</v>
      </c>
      <c r="U22" s="54">
        <v>618</v>
      </c>
      <c r="V22" s="98" t="s">
        <v>370</v>
      </c>
      <c r="W22" s="109">
        <v>12.6</v>
      </c>
      <c r="X22" s="109">
        <v>14.3</v>
      </c>
      <c r="Y22" s="158" t="s">
        <v>176</v>
      </c>
      <c r="Z22" s="155" t="b">
        <f t="shared" si="10"/>
        <v>0</v>
      </c>
      <c r="AA22" s="155">
        <f t="shared" si="11"/>
        <v>12.6</v>
      </c>
      <c r="AB22" s="155" t="b">
        <f t="shared" si="12"/>
        <v>0</v>
      </c>
      <c r="AC22" s="155">
        <f t="shared" si="13"/>
        <v>14.3</v>
      </c>
    </row>
    <row r="23" spans="1:29" s="84" customFormat="1" x14ac:dyDescent="0.2">
      <c r="A23" s="54">
        <f>A22+1</f>
        <v>605</v>
      </c>
      <c r="B23" s="98"/>
      <c r="C23" s="109">
        <v>0</v>
      </c>
      <c r="D23" s="109">
        <v>0</v>
      </c>
      <c r="E23" s="158"/>
      <c r="F23" s="155" t="b">
        <f t="shared" si="2"/>
        <v>0</v>
      </c>
      <c r="G23" s="155" t="b">
        <f t="shared" si="3"/>
        <v>0</v>
      </c>
      <c r="H23" s="155" t="b">
        <f t="shared" si="4"/>
        <v>0</v>
      </c>
      <c r="I23" s="155" t="b">
        <f t="shared" si="5"/>
        <v>0</v>
      </c>
      <c r="K23" s="54">
        <v>612</v>
      </c>
      <c r="L23" s="98" t="s">
        <v>371</v>
      </c>
      <c r="M23" s="109">
        <v>13.1</v>
      </c>
      <c r="N23" s="109">
        <v>14.9</v>
      </c>
      <c r="O23" s="158" t="s">
        <v>176</v>
      </c>
      <c r="P23" s="155" t="b">
        <f t="shared" si="6"/>
        <v>0</v>
      </c>
      <c r="Q23" s="155">
        <f t="shared" si="7"/>
        <v>13.1</v>
      </c>
      <c r="R23" s="155" t="b">
        <f t="shared" si="8"/>
        <v>0</v>
      </c>
      <c r="S23" s="155">
        <f t="shared" si="9"/>
        <v>14.9</v>
      </c>
      <c r="U23" s="54">
        <v>619</v>
      </c>
      <c r="V23" s="98" t="s">
        <v>372</v>
      </c>
      <c r="W23" s="109">
        <v>14.634</v>
      </c>
      <c r="X23" s="109">
        <v>14.1</v>
      </c>
      <c r="Y23" s="158" t="s">
        <v>176</v>
      </c>
      <c r="Z23" s="155" t="b">
        <f t="shared" si="10"/>
        <v>0</v>
      </c>
      <c r="AA23" s="155">
        <f t="shared" si="11"/>
        <v>14.634</v>
      </c>
      <c r="AB23" s="155" t="b">
        <f t="shared" si="12"/>
        <v>0</v>
      </c>
      <c r="AC23" s="155">
        <f t="shared" si="13"/>
        <v>14.1</v>
      </c>
    </row>
    <row r="24" spans="1:29" s="84" customFormat="1" x14ac:dyDescent="0.2">
      <c r="A24" s="54">
        <f>A23+1</f>
        <v>606</v>
      </c>
      <c r="B24" s="98"/>
      <c r="C24" s="109">
        <v>0</v>
      </c>
      <c r="D24" s="109">
        <v>0</v>
      </c>
      <c r="E24" s="158"/>
      <c r="F24" s="155" t="b">
        <f t="shared" si="2"/>
        <v>0</v>
      </c>
      <c r="G24" s="155" t="b">
        <f t="shared" si="3"/>
        <v>0</v>
      </c>
      <c r="H24" s="155" t="b">
        <f t="shared" si="4"/>
        <v>0</v>
      </c>
      <c r="I24" s="155" t="b">
        <f t="shared" si="5"/>
        <v>0</v>
      </c>
      <c r="K24" s="54">
        <v>613</v>
      </c>
      <c r="L24" s="98" t="s">
        <v>373</v>
      </c>
      <c r="M24" s="109">
        <v>0</v>
      </c>
      <c r="N24" s="109">
        <v>14.75</v>
      </c>
      <c r="O24" s="158" t="s">
        <v>176</v>
      </c>
      <c r="P24" s="155" t="b">
        <f t="shared" si="6"/>
        <v>0</v>
      </c>
      <c r="Q24" s="155">
        <f t="shared" si="7"/>
        <v>0</v>
      </c>
      <c r="R24" s="155" t="b">
        <f t="shared" si="8"/>
        <v>0</v>
      </c>
      <c r="S24" s="155">
        <f t="shared" si="9"/>
        <v>14.75</v>
      </c>
      <c r="U24" s="54">
        <v>620</v>
      </c>
      <c r="V24" s="98" t="s">
        <v>374</v>
      </c>
      <c r="W24" s="109">
        <v>14.534000000000001</v>
      </c>
      <c r="X24" s="109">
        <v>0</v>
      </c>
      <c r="Y24" s="158" t="s">
        <v>176</v>
      </c>
      <c r="Z24" s="155" t="b">
        <f t="shared" si="10"/>
        <v>0</v>
      </c>
      <c r="AA24" s="155">
        <f t="shared" si="11"/>
        <v>14.534000000000001</v>
      </c>
      <c r="AB24" s="155" t="b">
        <f t="shared" si="12"/>
        <v>0</v>
      </c>
      <c r="AC24" s="155">
        <f t="shared" si="13"/>
        <v>0</v>
      </c>
    </row>
    <row r="25" spans="1:29" s="84" customFormat="1" x14ac:dyDescent="0.2">
      <c r="A25" s="55" t="s">
        <v>375</v>
      </c>
      <c r="B25" s="99"/>
      <c r="C25" s="50"/>
      <c r="D25" s="50"/>
      <c r="E25" s="106"/>
      <c r="F25" s="84">
        <f>COUNTIF(E19:E24,"B")</f>
        <v>2</v>
      </c>
      <c r="G25" s="84">
        <f>COUNTIF(E19:E24,"G")</f>
        <v>2</v>
      </c>
      <c r="H25" s="84">
        <f>COUNTIF(E19:E24,"B")</f>
        <v>2</v>
      </c>
      <c r="I25" s="84">
        <f>COUNTIF(E19:E24,"G")</f>
        <v>2</v>
      </c>
      <c r="K25" s="55" t="s">
        <v>376</v>
      </c>
      <c r="L25" s="99"/>
      <c r="M25" s="50"/>
      <c r="N25" s="50"/>
      <c r="O25" s="106"/>
      <c r="P25" s="84">
        <f>COUNTIF(O19:O24,"B")</f>
        <v>2</v>
      </c>
      <c r="Q25" s="84">
        <f>COUNTIF(O19:O24,"G")</f>
        <v>4</v>
      </c>
      <c r="R25" s="84">
        <f>COUNTIF(O19:O24,"B")</f>
        <v>2</v>
      </c>
      <c r="S25" s="84">
        <f>COUNTIF(O19:O24,"G")</f>
        <v>4</v>
      </c>
      <c r="U25" s="55" t="s">
        <v>377</v>
      </c>
      <c r="V25" s="99"/>
      <c r="W25" s="50"/>
      <c r="X25" s="50"/>
      <c r="Y25" s="106"/>
      <c r="Z25" s="84">
        <f>COUNTIF(Y19:Y24,"B")</f>
        <v>3</v>
      </c>
      <c r="AA25" s="84">
        <f>COUNTIF(Y19:Y24,"G")</f>
        <v>3</v>
      </c>
      <c r="AB25" s="84">
        <f>COUNTIF(Y19:Y24,"B")</f>
        <v>3</v>
      </c>
      <c r="AC25" s="84">
        <f>COUNTIF(Y19:Y24,"G")</f>
        <v>3</v>
      </c>
    </row>
    <row r="26" spans="1:29" x14ac:dyDescent="0.2">
      <c r="B26" s="87" t="s">
        <v>57</v>
      </c>
      <c r="C26" s="44">
        <f>F26+G26</f>
        <v>48.750999999999998</v>
      </c>
      <c r="D26" s="44">
        <f>H26+I26</f>
        <v>58.75</v>
      </c>
      <c r="F26" s="155">
        <f>IF(F25=2,SUM(F19:F24),IF(F25=3,SUM(F19:F24)-SMALL(F19:F24,1),IF(F25=4,SUM(F19:F24)-SMALL(F19:F24,1)-SMALL(F19:F24,2))))</f>
        <v>23.366999999999997</v>
      </c>
      <c r="G26" s="155">
        <f>IF(G25=2,SUM(G19:G24),IF(G25=3,SUM(G19:G24)-SMALL(G19:G24,1),IF(G25=4,SUM(G19:G24)-SMALL(G19:G24,1)-SMALL(G19:G24,2))))</f>
        <v>25.384</v>
      </c>
      <c r="H26" s="155">
        <f>IF(H25=2,SUM(H19:H24),IF(H25=3,SUM(H19:H24)-SMALL(H19:H24,1),IF(H25=4,SUM(H19:H24)-SMALL(H19:H24,1)-SMALL(H19:H24,2))))</f>
        <v>28.65</v>
      </c>
      <c r="I26" s="155">
        <f>IF(I25=2,SUM(I19:I24),IF(I25=3,SUM(I19:I24)-SMALL(I19:I24,1),IF(I25=4,SUM(I19:I24)-SMALL(I19:I24,1)-SMALL(I19:I24,2))))</f>
        <v>30.1</v>
      </c>
      <c r="L26" s="87" t="s">
        <v>57</v>
      </c>
      <c r="M26" s="44">
        <f>P26+Q26</f>
        <v>55.301000000000002</v>
      </c>
      <c r="N26" s="44">
        <f>R26+S26</f>
        <v>58.95</v>
      </c>
      <c r="O26" s="88"/>
      <c r="P26" s="155">
        <f>IF(P25=2,SUM(P19:P24),IF(P25=3,SUM(P19:P24)-SMALL(P19:P24,1),IF(P25=4,SUM(P19:P24)-SMALL(P19:P24,1)-SMALL(P19:P24,2))))</f>
        <v>26.867000000000001</v>
      </c>
      <c r="Q26" s="155">
        <f>IF(Q25=2,SUM(Q19:Q24),IF(Q25=3,SUM(Q19:Q24)-SMALL(Q19:Q24,1),IF(Q25=4,SUM(Q19:Q24)-SMALL(Q19:Q24,1)-SMALL(Q19:Q24,2))))</f>
        <v>28.433999999999997</v>
      </c>
      <c r="R26" s="155">
        <f>IF(R25=2,SUM(R19:R24),IF(R25=3,SUM(R19:R24)-SMALL(R19:R24,1),IF(R25=4,SUM(R19:R24)-SMALL(R19:R24,1)-SMALL(R19:R24,2))))</f>
        <v>29.25</v>
      </c>
      <c r="S26" s="155">
        <f>IF(S25=2,SUM(S19:S24),IF(S25=3,SUM(S19:S24)-SMALL(S19:S24,1),IF(S25=4,SUM(S19:S24)-SMALL(S19:S24,1)-SMALL(S19:S24,2))))</f>
        <v>29.700000000000003</v>
      </c>
      <c r="V26" s="87" t="s">
        <v>57</v>
      </c>
      <c r="W26" s="44">
        <f>Z26+AA26</f>
        <v>56.667999999999999</v>
      </c>
      <c r="X26" s="44">
        <f>AB26+AC26</f>
        <v>58.199999999999996</v>
      </c>
      <c r="Y26" s="88"/>
      <c r="Z26" s="155">
        <f>IF(Z25=2,SUM(Z19:Z24),IF(Z25=3,SUM(Z19:Z24)-SMALL(Z19:Z24,1),IF(Z25=4,SUM(Z19:Z24)-SMALL(Z19:Z24,1)-SMALL(Z19:Z24,2))))</f>
        <v>27.5</v>
      </c>
      <c r="AA26" s="155">
        <f>IF(AA25=2,SUM(AA19:AA24),IF(AA25=3,SUM(AA19:AA24)-SMALL(AA19:AA24,1),IF(AA25=4,SUM(AA19:AA24)-SMALL(AA19:AA24,1)-SMALL(AA19:AA24,2))))</f>
        <v>29.167999999999999</v>
      </c>
      <c r="AB26" s="155">
        <f>IF(AB25=2,SUM(AB19:AB24),IF(AB25=3,SUM(AB19:AB24)-SMALL(AB19:AB24,1),IF(AB25=4,SUM(AB19:AB24)-SMALL(AB19:AB24,1)-SMALL(AB19:AB24,2))))</f>
        <v>29.799999999999997</v>
      </c>
      <c r="AC26" s="155">
        <f>IF(AC25=2,SUM(AC19:AC24),IF(AC25=3,SUM(AC19:AC24)-SMALL(AC19:AC24,1),IF(AC25=4,SUM(AC19:AC24)-SMALL(AC19:AC24,1)-SMALL(AC19:AC24,2))))</f>
        <v>28.4</v>
      </c>
    </row>
    <row r="27" spans="1:29" ht="15.75" x14ac:dyDescent="0.25">
      <c r="B27" s="48" t="s">
        <v>58</v>
      </c>
      <c r="C27" s="49">
        <f>C26+D26</f>
        <v>107.501</v>
      </c>
      <c r="D27" s="95" t="str">
        <f>AK2</f>
        <v>7th</v>
      </c>
      <c r="L27" s="48" t="s">
        <v>58</v>
      </c>
      <c r="M27" s="49">
        <f>M26+N26</f>
        <v>114.251</v>
      </c>
      <c r="N27" s="95" t="str">
        <f>AK3</f>
        <v>4th</v>
      </c>
      <c r="O27" s="85"/>
      <c r="P27" s="85"/>
      <c r="Q27" s="85"/>
      <c r="R27" s="85"/>
      <c r="V27" s="48" t="s">
        <v>58</v>
      </c>
      <c r="W27" s="49">
        <f>W26+X26</f>
        <v>114.86799999999999</v>
      </c>
      <c r="X27" s="95" t="str">
        <f>AK4</f>
        <v>Third</v>
      </c>
      <c r="Y27" s="85"/>
      <c r="Z27" s="85"/>
      <c r="AA27" s="85"/>
      <c r="AB27" s="85"/>
    </row>
    <row r="28" spans="1:29" x14ac:dyDescent="0.2">
      <c r="B28" s="86"/>
      <c r="L28" s="86"/>
      <c r="V28" s="86"/>
      <c r="AA28" s="86"/>
    </row>
    <row r="29" spans="1:29" ht="15" x14ac:dyDescent="0.25">
      <c r="A29" s="169" t="s">
        <v>13</v>
      </c>
      <c r="B29" s="107" t="s">
        <v>378</v>
      </c>
      <c r="C29" s="111" t="s">
        <v>35</v>
      </c>
      <c r="D29" s="111" t="s">
        <v>36</v>
      </c>
      <c r="E29" s="103" t="s">
        <v>164</v>
      </c>
      <c r="F29" s="82" t="s">
        <v>165</v>
      </c>
      <c r="G29" s="82"/>
      <c r="H29" s="82" t="s">
        <v>166</v>
      </c>
      <c r="I29" s="82"/>
      <c r="K29" s="52" t="s">
        <v>15</v>
      </c>
      <c r="L29" s="107"/>
      <c r="M29" s="111" t="s">
        <v>35</v>
      </c>
      <c r="N29" s="111" t="s">
        <v>36</v>
      </c>
      <c r="O29" s="103" t="s">
        <v>164</v>
      </c>
      <c r="P29" s="82" t="s">
        <v>165</v>
      </c>
      <c r="Q29" s="82"/>
      <c r="R29" s="82" t="s">
        <v>166</v>
      </c>
      <c r="S29" s="82"/>
      <c r="U29" s="52" t="s">
        <v>17</v>
      </c>
      <c r="V29" s="107"/>
      <c r="W29" s="111" t="s">
        <v>35</v>
      </c>
      <c r="X29" s="111" t="s">
        <v>36</v>
      </c>
      <c r="Y29" s="103" t="s">
        <v>164</v>
      </c>
      <c r="Z29" s="82" t="s">
        <v>165</v>
      </c>
      <c r="AA29" s="82"/>
      <c r="AB29" s="82" t="s">
        <v>166</v>
      </c>
      <c r="AC29" s="82"/>
    </row>
    <row r="30" spans="1:29" x14ac:dyDescent="0.2">
      <c r="A30" s="53">
        <v>622</v>
      </c>
      <c r="B30" s="108" t="s">
        <v>379</v>
      </c>
      <c r="C30" s="109">
        <v>11.567</v>
      </c>
      <c r="D30" s="109">
        <v>14</v>
      </c>
      <c r="E30" s="154" t="s">
        <v>169</v>
      </c>
      <c r="F30" s="155">
        <f t="shared" ref="F30:F35" si="14">IF(E30="B",C30)</f>
        <v>11.567</v>
      </c>
      <c r="G30" s="84" t="b">
        <f t="shared" ref="G30:G35" si="15">IF(E30="G",C30)</f>
        <v>0</v>
      </c>
      <c r="H30" s="155">
        <f t="shared" ref="H30:H35" si="16">IF(E30="B",D30)</f>
        <v>14</v>
      </c>
      <c r="I30" s="155" t="b">
        <f t="shared" ref="I30:I35" si="17">IF(E30="G",D30)</f>
        <v>0</v>
      </c>
      <c r="K30" s="53">
        <v>629</v>
      </c>
      <c r="L30" s="108"/>
      <c r="M30" s="109">
        <v>0</v>
      </c>
      <c r="N30" s="109">
        <v>0</v>
      </c>
      <c r="O30" s="154" t="s">
        <v>169</v>
      </c>
      <c r="P30" s="155">
        <f t="shared" ref="P30:P35" si="18">IF(O30="B",M30)</f>
        <v>0</v>
      </c>
      <c r="Q30" s="84" t="b">
        <f t="shared" ref="Q30:Q35" si="19">IF(O30="G",M30)</f>
        <v>0</v>
      </c>
      <c r="R30" s="155">
        <f t="shared" ref="R30:R35" si="20">IF(O30="B",N30)</f>
        <v>0</v>
      </c>
      <c r="S30" s="155" t="b">
        <f t="shared" ref="S30:S35" si="21">IF(O30="G",N30)</f>
        <v>0</v>
      </c>
      <c r="U30" s="53">
        <v>636</v>
      </c>
      <c r="V30" s="108"/>
      <c r="W30" s="109">
        <v>0</v>
      </c>
      <c r="X30" s="109">
        <v>0</v>
      </c>
      <c r="Y30" s="154"/>
      <c r="Z30" s="155" t="b">
        <f t="shared" ref="Z30:Z35" si="22">IF(Y30="B",W30)</f>
        <v>0</v>
      </c>
      <c r="AA30" s="84" t="b">
        <f t="shared" ref="AA30:AA35" si="23">IF(Y30="G",W30)</f>
        <v>0</v>
      </c>
      <c r="AB30" s="155" t="b">
        <f t="shared" ref="AB30:AB35" si="24">IF(Y30="B",X30)</f>
        <v>0</v>
      </c>
      <c r="AC30" s="155" t="b">
        <f t="shared" ref="AC30:AC35" si="25">IF(Y30="G",X30)</f>
        <v>0</v>
      </c>
    </row>
    <row r="31" spans="1:29" x14ac:dyDescent="0.2">
      <c r="A31" s="54">
        <v>623</v>
      </c>
      <c r="B31" s="98" t="s">
        <v>380</v>
      </c>
      <c r="C31" s="109">
        <v>12.7</v>
      </c>
      <c r="D31" s="109">
        <v>13.6</v>
      </c>
      <c r="E31" s="157" t="s">
        <v>169</v>
      </c>
      <c r="F31" s="155">
        <f t="shared" si="14"/>
        <v>12.7</v>
      </c>
      <c r="G31" s="155" t="b">
        <f t="shared" si="15"/>
        <v>0</v>
      </c>
      <c r="H31" s="155">
        <f t="shared" si="16"/>
        <v>13.6</v>
      </c>
      <c r="I31" s="155" t="b">
        <f t="shared" si="17"/>
        <v>0</v>
      </c>
      <c r="K31" s="54">
        <v>630</v>
      </c>
      <c r="L31" s="98"/>
      <c r="M31" s="109">
        <v>0</v>
      </c>
      <c r="N31" s="109">
        <v>0</v>
      </c>
      <c r="O31" s="157" t="s">
        <v>169</v>
      </c>
      <c r="P31" s="155">
        <f t="shared" si="18"/>
        <v>0</v>
      </c>
      <c r="Q31" s="155" t="b">
        <f t="shared" si="19"/>
        <v>0</v>
      </c>
      <c r="R31" s="155">
        <f t="shared" si="20"/>
        <v>0</v>
      </c>
      <c r="S31" s="155" t="b">
        <f t="shared" si="21"/>
        <v>0</v>
      </c>
      <c r="U31" s="54">
        <f>U30+1</f>
        <v>637</v>
      </c>
      <c r="V31" s="98"/>
      <c r="W31" s="109">
        <v>0</v>
      </c>
      <c r="X31" s="109">
        <v>0</v>
      </c>
      <c r="Y31" s="157"/>
      <c r="Z31" s="155" t="b">
        <f t="shared" si="22"/>
        <v>0</v>
      </c>
      <c r="AA31" s="155" t="b">
        <f t="shared" si="23"/>
        <v>0</v>
      </c>
      <c r="AB31" s="155" t="b">
        <f t="shared" si="24"/>
        <v>0</v>
      </c>
      <c r="AC31" s="155" t="b">
        <f t="shared" si="25"/>
        <v>0</v>
      </c>
    </row>
    <row r="32" spans="1:29" x14ac:dyDescent="0.2">
      <c r="A32" s="54">
        <v>624</v>
      </c>
      <c r="B32" s="98" t="s">
        <v>381</v>
      </c>
      <c r="C32" s="109">
        <v>13.1</v>
      </c>
      <c r="D32" s="109">
        <v>14.4</v>
      </c>
      <c r="E32" s="158" t="s">
        <v>176</v>
      </c>
      <c r="F32" s="155" t="b">
        <f t="shared" si="14"/>
        <v>0</v>
      </c>
      <c r="G32" s="155">
        <f t="shared" si="15"/>
        <v>13.1</v>
      </c>
      <c r="H32" s="155" t="b">
        <f t="shared" si="16"/>
        <v>0</v>
      </c>
      <c r="I32" s="155">
        <f t="shared" si="17"/>
        <v>14.4</v>
      </c>
      <c r="K32" s="54">
        <v>631</v>
      </c>
      <c r="L32" s="98"/>
      <c r="M32" s="109">
        <v>0</v>
      </c>
      <c r="N32" s="109">
        <v>0</v>
      </c>
      <c r="O32" s="158" t="s">
        <v>176</v>
      </c>
      <c r="P32" s="155" t="b">
        <f t="shared" si="18"/>
        <v>0</v>
      </c>
      <c r="Q32" s="155">
        <f t="shared" si="19"/>
        <v>0</v>
      </c>
      <c r="R32" s="155" t="b">
        <f t="shared" si="20"/>
        <v>0</v>
      </c>
      <c r="S32" s="155">
        <f t="shared" si="21"/>
        <v>0</v>
      </c>
      <c r="U32" s="54">
        <f>U31+1</f>
        <v>638</v>
      </c>
      <c r="V32" s="98"/>
      <c r="W32" s="109">
        <v>0</v>
      </c>
      <c r="X32" s="109">
        <v>0</v>
      </c>
      <c r="Y32" s="158"/>
      <c r="Z32" s="155" t="b">
        <f t="shared" si="22"/>
        <v>0</v>
      </c>
      <c r="AA32" s="155" t="b">
        <f t="shared" si="23"/>
        <v>0</v>
      </c>
      <c r="AB32" s="155" t="b">
        <f t="shared" si="24"/>
        <v>0</v>
      </c>
      <c r="AC32" s="155" t="b">
        <f t="shared" si="25"/>
        <v>0</v>
      </c>
    </row>
    <row r="33" spans="1:29" x14ac:dyDescent="0.2">
      <c r="A33" s="54">
        <v>625</v>
      </c>
      <c r="B33" s="98" t="s">
        <v>382</v>
      </c>
      <c r="C33" s="109">
        <v>0</v>
      </c>
      <c r="D33" s="109">
        <v>14.7</v>
      </c>
      <c r="E33" s="158" t="s">
        <v>176</v>
      </c>
      <c r="F33" s="155" t="b">
        <f t="shared" si="14"/>
        <v>0</v>
      </c>
      <c r="G33" s="155">
        <f t="shared" si="15"/>
        <v>0</v>
      </c>
      <c r="H33" s="155" t="b">
        <f t="shared" si="16"/>
        <v>0</v>
      </c>
      <c r="I33" s="155">
        <f t="shared" si="17"/>
        <v>14.7</v>
      </c>
      <c r="K33" s="54">
        <v>632</v>
      </c>
      <c r="L33" s="98"/>
      <c r="M33" s="109">
        <v>0</v>
      </c>
      <c r="N33" s="109">
        <v>0</v>
      </c>
      <c r="O33" s="158" t="s">
        <v>176</v>
      </c>
      <c r="P33" s="155" t="b">
        <f t="shared" si="18"/>
        <v>0</v>
      </c>
      <c r="Q33" s="155">
        <f t="shared" si="19"/>
        <v>0</v>
      </c>
      <c r="R33" s="155" t="b">
        <f t="shared" si="20"/>
        <v>0</v>
      </c>
      <c r="S33" s="155">
        <f t="shared" si="21"/>
        <v>0</v>
      </c>
      <c r="U33" s="54">
        <f>U32+1</f>
        <v>639</v>
      </c>
      <c r="V33" s="98"/>
      <c r="W33" s="109">
        <v>0</v>
      </c>
      <c r="X33" s="109">
        <v>0</v>
      </c>
      <c r="Y33" s="158"/>
      <c r="Z33" s="155" t="b">
        <f t="shared" si="22"/>
        <v>0</v>
      </c>
      <c r="AA33" s="155" t="b">
        <f t="shared" si="23"/>
        <v>0</v>
      </c>
      <c r="AB33" s="155" t="b">
        <f t="shared" si="24"/>
        <v>0</v>
      </c>
      <c r="AC33" s="155" t="b">
        <f t="shared" si="25"/>
        <v>0</v>
      </c>
    </row>
    <row r="34" spans="1:29" x14ac:dyDescent="0.2">
      <c r="A34" s="54">
        <v>626</v>
      </c>
      <c r="B34" s="98" t="s">
        <v>383</v>
      </c>
      <c r="C34" s="109">
        <v>14.834</v>
      </c>
      <c r="D34" s="109">
        <v>14.8</v>
      </c>
      <c r="E34" s="158" t="s">
        <v>176</v>
      </c>
      <c r="F34" s="155" t="b">
        <f t="shared" si="14"/>
        <v>0</v>
      </c>
      <c r="G34" s="155">
        <f t="shared" si="15"/>
        <v>14.834</v>
      </c>
      <c r="H34" s="155" t="b">
        <f t="shared" si="16"/>
        <v>0</v>
      </c>
      <c r="I34" s="155">
        <f t="shared" si="17"/>
        <v>14.8</v>
      </c>
      <c r="K34" s="54">
        <v>633</v>
      </c>
      <c r="L34" s="98"/>
      <c r="M34" s="109">
        <v>0</v>
      </c>
      <c r="N34" s="109">
        <v>0</v>
      </c>
      <c r="O34" s="158" t="s">
        <v>176</v>
      </c>
      <c r="P34" s="155" t="b">
        <f t="shared" si="18"/>
        <v>0</v>
      </c>
      <c r="Q34" s="155">
        <f t="shared" si="19"/>
        <v>0</v>
      </c>
      <c r="R34" s="155" t="b">
        <f t="shared" si="20"/>
        <v>0</v>
      </c>
      <c r="S34" s="155">
        <f t="shared" si="21"/>
        <v>0</v>
      </c>
      <c r="U34" s="54">
        <f>U33+1</f>
        <v>640</v>
      </c>
      <c r="V34" s="98"/>
      <c r="W34" s="109">
        <v>0</v>
      </c>
      <c r="X34" s="109">
        <v>0</v>
      </c>
      <c r="Y34" s="158"/>
      <c r="Z34" s="155" t="b">
        <f t="shared" si="22"/>
        <v>0</v>
      </c>
      <c r="AA34" s="155" t="b">
        <f t="shared" si="23"/>
        <v>0</v>
      </c>
      <c r="AB34" s="155" t="b">
        <f t="shared" si="24"/>
        <v>0</v>
      </c>
      <c r="AC34" s="155" t="b">
        <f t="shared" si="25"/>
        <v>0</v>
      </c>
    </row>
    <row r="35" spans="1:29" x14ac:dyDescent="0.2">
      <c r="A35" s="54">
        <v>627</v>
      </c>
      <c r="B35" s="98" t="s">
        <v>384</v>
      </c>
      <c r="C35" s="109">
        <v>14.534000000000001</v>
      </c>
      <c r="D35" s="109">
        <v>0</v>
      </c>
      <c r="E35" s="158" t="s">
        <v>176</v>
      </c>
      <c r="F35" s="155" t="b">
        <f t="shared" si="14"/>
        <v>0</v>
      </c>
      <c r="G35" s="155">
        <f t="shared" si="15"/>
        <v>14.534000000000001</v>
      </c>
      <c r="H35" s="155" t="b">
        <f t="shared" si="16"/>
        <v>0</v>
      </c>
      <c r="I35" s="155">
        <f t="shared" si="17"/>
        <v>0</v>
      </c>
      <c r="K35" s="54">
        <v>634</v>
      </c>
      <c r="L35" s="98"/>
      <c r="M35" s="109">
        <v>0</v>
      </c>
      <c r="N35" s="109">
        <v>0</v>
      </c>
      <c r="O35" s="158" t="s">
        <v>176</v>
      </c>
      <c r="P35" s="155" t="b">
        <f t="shared" si="18"/>
        <v>0</v>
      </c>
      <c r="Q35" s="155">
        <f t="shared" si="19"/>
        <v>0</v>
      </c>
      <c r="R35" s="155" t="b">
        <f t="shared" si="20"/>
        <v>0</v>
      </c>
      <c r="S35" s="155">
        <f t="shared" si="21"/>
        <v>0</v>
      </c>
      <c r="U35" s="54">
        <f>U34+1</f>
        <v>641</v>
      </c>
      <c r="V35" s="98"/>
      <c r="W35" s="109">
        <v>0</v>
      </c>
      <c r="X35" s="109">
        <v>0</v>
      </c>
      <c r="Y35" s="158"/>
      <c r="Z35" s="155" t="b">
        <f t="shared" si="22"/>
        <v>0</v>
      </c>
      <c r="AA35" s="155" t="b">
        <f t="shared" si="23"/>
        <v>0</v>
      </c>
      <c r="AB35" s="155" t="b">
        <f t="shared" si="24"/>
        <v>0</v>
      </c>
      <c r="AC35" s="155" t="b">
        <f t="shared" si="25"/>
        <v>0</v>
      </c>
    </row>
    <row r="36" spans="1:29" x14ac:dyDescent="0.2">
      <c r="A36" s="55" t="s">
        <v>385</v>
      </c>
      <c r="B36" s="99"/>
      <c r="C36" s="50"/>
      <c r="D36" s="50"/>
      <c r="E36" s="106"/>
      <c r="F36" s="84">
        <f>COUNTIF(E30:E35,"B")</f>
        <v>2</v>
      </c>
      <c r="G36" s="84">
        <f>COUNTIF(E30:E35,"G")</f>
        <v>4</v>
      </c>
      <c r="H36" s="84">
        <f>COUNTIF(E30:E35,"B")</f>
        <v>2</v>
      </c>
      <c r="I36" s="84">
        <f>COUNTIF(E30:E35,"G")</f>
        <v>4</v>
      </c>
      <c r="K36" s="55" t="s">
        <v>386</v>
      </c>
      <c r="L36" s="99"/>
      <c r="M36" s="50"/>
      <c r="N36" s="50"/>
      <c r="O36" s="106"/>
      <c r="P36" s="84">
        <f>COUNTIF(O30:O35,"B")</f>
        <v>2</v>
      </c>
      <c r="Q36" s="84">
        <f>COUNTIF(O30:O35,"G")</f>
        <v>4</v>
      </c>
      <c r="R36" s="84">
        <f>COUNTIF(O30:O35,"B")</f>
        <v>2</v>
      </c>
      <c r="S36" s="84">
        <f>COUNTIF(O30:O35,"G")</f>
        <v>4</v>
      </c>
      <c r="U36" s="55" t="s">
        <v>387</v>
      </c>
      <c r="V36" s="99"/>
      <c r="W36" s="50"/>
      <c r="X36" s="50"/>
      <c r="Y36" s="106"/>
      <c r="Z36" s="84">
        <f>COUNTIF(Y30:Y35,"B")</f>
        <v>0</v>
      </c>
      <c r="AA36" s="84">
        <f>COUNTIF(Y30:Y35,"G")</f>
        <v>0</v>
      </c>
      <c r="AB36" s="84">
        <f>COUNTIF(Y30:Y35,"B")</f>
        <v>0</v>
      </c>
      <c r="AC36" s="84">
        <f>COUNTIF(Y30:Y35,"G")</f>
        <v>0</v>
      </c>
    </row>
    <row r="37" spans="1:29" x14ac:dyDescent="0.2">
      <c r="B37" s="87" t="s">
        <v>57</v>
      </c>
      <c r="C37" s="44">
        <f>F37+G37</f>
        <v>53.634999999999991</v>
      </c>
      <c r="D37" s="44">
        <f>H37+I37</f>
        <v>57.100000000000009</v>
      </c>
      <c r="F37" s="155">
        <f>IF(F36=2,SUM(F30:F35),IF(F36=3,SUM(F30:F35)-SMALL(F30:F35,1),IF(F36=4,SUM(F30:F35)-SMALL(F30:F35,1)-SMALL(F30:F35,2))))</f>
        <v>24.266999999999999</v>
      </c>
      <c r="G37" s="155">
        <f>IF(G36=2,SUM(G30:G35),IF(G36=3,SUM(G30:G35)-SMALL(G30:G35,1),IF(G36=4,SUM(G30:G35)-SMALL(G30:G35,1)-SMALL(G30:G35,2))))</f>
        <v>29.367999999999995</v>
      </c>
      <c r="H37" s="155">
        <f>IF(H36=2,SUM(H30:H35),IF(H36=3,SUM(H30:H35)-SMALL(H30:H35,1),IF(H36=4,SUM(H30:H35)-SMALL(H30:H35,1)-SMALL(H30:H35,2))))</f>
        <v>27.6</v>
      </c>
      <c r="I37" s="155">
        <f>IF(I36=2,SUM(I30:I35),IF(I36=3,SUM(I30:I35)-SMALL(I30:I35,1),IF(I36=4,SUM(I30:I35)-SMALL(I30:I35,1)-SMALL(I30:I35,2))))</f>
        <v>29.500000000000007</v>
      </c>
      <c r="L37" s="87" t="s">
        <v>57</v>
      </c>
      <c r="M37" s="44">
        <f>P37+Q37</f>
        <v>0</v>
      </c>
      <c r="N37" s="44">
        <f>R37+S37</f>
        <v>0</v>
      </c>
      <c r="O37" s="88"/>
      <c r="P37" s="155">
        <f>IF(P36=2,SUM(P30:P35),IF(P36=3,SUM(P30:P35)-SMALL(P30:P35,1),IF(P36=4,SUM(P30:P35)-SMALL(P30:P35,1)-SMALL(P30:P35,2))))</f>
        <v>0</v>
      </c>
      <c r="Q37" s="155">
        <f>IF(Q36=2,SUM(Q30:Q35),IF(Q36=3,SUM(Q30:Q35)-SMALL(Q30:Q35,1),IF(Q36=4,SUM(Q30:Q35)-SMALL(Q30:Q35,1)-SMALL(Q30:Q35,2))))</f>
        <v>0</v>
      </c>
      <c r="R37" s="155">
        <f>IF(R36=2,SUM(R30:R35),IF(R36=3,SUM(R30:R35)-SMALL(R30:R35,1),IF(R36=4,SUM(R30:R35)-SMALL(R30:R35,1)-SMALL(R30:R35,2))))</f>
        <v>0</v>
      </c>
      <c r="S37" s="155">
        <f>IF(S36=2,SUM(S30:S35),IF(S36=3,SUM(S30:S35)-SMALL(S30:S35,1),IF(S36=4,SUM(S30:S35)-SMALL(S30:S35,1)-SMALL(S30:S35,2))))</f>
        <v>0</v>
      </c>
      <c r="V37" s="87" t="s">
        <v>57</v>
      </c>
      <c r="W37" s="44">
        <f>Z37+AA37</f>
        <v>0</v>
      </c>
      <c r="X37" s="44">
        <f>AB37+AC37</f>
        <v>0</v>
      </c>
      <c r="Y37" s="88"/>
      <c r="Z37" s="155" t="b">
        <f>IF(Z36=2,SUM(Z30:Z35),IF(Z36=3,SUM(Z30:Z35)-SMALL(Z30:Z35,1),IF(Z36=4,SUM(Z30:Z35)-SMALL(Z30:Z35,1)-SMALL(Z30:Z35,2))))</f>
        <v>0</v>
      </c>
      <c r="AA37" s="155" t="b">
        <f>IF(AA36=2,SUM(AA30:AA35),IF(AA36=3,SUM(AA30:AA35)-SMALL(AA30:AA35,1),IF(AA36=4,SUM(AA30:AA35)-SMALL(AA30:AA35,1)-SMALL(AA30:AA35,2))))</f>
        <v>0</v>
      </c>
      <c r="AB37" s="155" t="b">
        <f>IF(AB36=2,SUM(AB30:AB35),IF(AB36=3,SUM(AB30:AB35)-SMALL(AB30:AB35,1),IF(AB36=4,SUM(AB30:AB35)-SMALL(AB30:AB35,1)-SMALL(AB30:AB35,2))))</f>
        <v>0</v>
      </c>
      <c r="AC37" s="155" t="b">
        <f>IF(AC36=2,SUM(AC30:AC35),IF(AC36=3,SUM(AC30:AC35)-SMALL(AC30:AC35,1),IF(AC36=4,SUM(AC30:AC35)-SMALL(AC30:AC35,1)-SMALL(AC30:AC35,2))))</f>
        <v>0</v>
      </c>
    </row>
    <row r="38" spans="1:29" ht="15.75" x14ac:dyDescent="0.25">
      <c r="B38" s="48" t="s">
        <v>58</v>
      </c>
      <c r="C38" s="49">
        <f>C37+D37</f>
        <v>110.735</v>
      </c>
      <c r="D38" s="95" t="str">
        <f>AK5</f>
        <v>6th</v>
      </c>
      <c r="E38" s="42"/>
      <c r="L38" s="48" t="s">
        <v>58</v>
      </c>
      <c r="M38" s="49">
        <f>M37+N37</f>
        <v>0</v>
      </c>
      <c r="N38" s="95" t="str">
        <f>AK6</f>
        <v>13th</v>
      </c>
      <c r="V38" s="48" t="s">
        <v>58</v>
      </c>
      <c r="W38" s="49">
        <f>W37+X37</f>
        <v>0</v>
      </c>
      <c r="X38" s="95" t="str">
        <f>AK7</f>
        <v>13th</v>
      </c>
      <c r="Y38" s="88"/>
    </row>
    <row r="39" spans="1:29" x14ac:dyDescent="0.2">
      <c r="B39" s="86"/>
      <c r="L39" s="86"/>
      <c r="V39" s="86"/>
      <c r="AA39" s="86"/>
    </row>
    <row r="40" spans="1:29" ht="15" x14ac:dyDescent="0.25">
      <c r="A40" s="169" t="s">
        <v>19</v>
      </c>
      <c r="B40" s="107"/>
      <c r="C40" s="111" t="s">
        <v>35</v>
      </c>
      <c r="D40" s="111" t="s">
        <v>36</v>
      </c>
      <c r="E40" s="103" t="s">
        <v>164</v>
      </c>
      <c r="F40" s="82" t="s">
        <v>165</v>
      </c>
      <c r="G40" s="82"/>
      <c r="H40" s="82" t="s">
        <v>166</v>
      </c>
      <c r="I40" s="82"/>
      <c r="K40" s="169" t="s">
        <v>21</v>
      </c>
      <c r="L40" s="107"/>
      <c r="M40" s="111" t="s">
        <v>35</v>
      </c>
      <c r="N40" s="111" t="s">
        <v>36</v>
      </c>
      <c r="O40" s="103" t="s">
        <v>164</v>
      </c>
      <c r="P40" s="82" t="s">
        <v>165</v>
      </c>
      <c r="Q40" s="82"/>
      <c r="R40" s="82" t="s">
        <v>166</v>
      </c>
      <c r="S40" s="82"/>
      <c r="T40" s="104"/>
      <c r="U40" s="169" t="s">
        <v>23</v>
      </c>
      <c r="V40" s="107" t="s">
        <v>134</v>
      </c>
      <c r="W40" s="111" t="s">
        <v>35</v>
      </c>
      <c r="X40" s="111" t="s">
        <v>36</v>
      </c>
      <c r="Y40" s="103" t="s">
        <v>164</v>
      </c>
      <c r="Z40" s="82" t="s">
        <v>165</v>
      </c>
      <c r="AA40" s="82"/>
      <c r="AB40" s="82" t="s">
        <v>166</v>
      </c>
      <c r="AC40" s="82"/>
    </row>
    <row r="41" spans="1:29" x14ac:dyDescent="0.2">
      <c r="A41" s="53">
        <v>643</v>
      </c>
      <c r="B41" s="108"/>
      <c r="C41" s="109">
        <v>0</v>
      </c>
      <c r="D41" s="109">
        <v>0</v>
      </c>
      <c r="E41" s="154" t="s">
        <v>169</v>
      </c>
      <c r="F41" s="155">
        <f t="shared" ref="F41:F46" si="26">IF(E41="B",C41)</f>
        <v>0</v>
      </c>
      <c r="G41" s="84" t="b">
        <f t="shared" ref="G41:G46" si="27">IF(E41="G",C41)</f>
        <v>0</v>
      </c>
      <c r="H41" s="155">
        <f t="shared" ref="H41:H46" si="28">IF(E41="B",D41)</f>
        <v>0</v>
      </c>
      <c r="I41" s="155" t="b">
        <f t="shared" ref="I41:I46" si="29">IF(E41="G",D41)</f>
        <v>0</v>
      </c>
      <c r="K41" s="53">
        <v>650</v>
      </c>
      <c r="L41" s="108"/>
      <c r="M41" s="109">
        <v>0</v>
      </c>
      <c r="N41" s="109">
        <v>0</v>
      </c>
      <c r="O41" s="154" t="s">
        <v>169</v>
      </c>
      <c r="P41" s="155">
        <f t="shared" ref="P41:P46" si="30">IF(O41="B",M41)</f>
        <v>0</v>
      </c>
      <c r="Q41" s="84" t="b">
        <f t="shared" ref="Q41:Q46" si="31">IF(O41="G",M41)</f>
        <v>0</v>
      </c>
      <c r="R41" s="155">
        <f t="shared" ref="R41:R46" si="32">IF(O41="B",N41)</f>
        <v>0</v>
      </c>
      <c r="S41" s="155" t="b">
        <f t="shared" ref="S41:S46" si="33">IF(O41="G",N41)</f>
        <v>0</v>
      </c>
      <c r="T41" s="84"/>
      <c r="U41" s="53">
        <v>657</v>
      </c>
      <c r="V41" s="108" t="s">
        <v>388</v>
      </c>
      <c r="W41" s="109">
        <v>12.667</v>
      </c>
      <c r="X41" s="109">
        <v>14.2</v>
      </c>
      <c r="Y41" s="154" t="s">
        <v>169</v>
      </c>
      <c r="Z41" s="155">
        <f t="shared" ref="Z41:Z46" si="34">IF(Y41="B",W41)</f>
        <v>12.667</v>
      </c>
      <c r="AA41" s="84" t="b">
        <f t="shared" ref="AA41:AA46" si="35">IF(Y41="G",W41)</f>
        <v>0</v>
      </c>
      <c r="AB41" s="155">
        <f t="shared" ref="AB41:AB46" si="36">IF(Y41="B",X41)</f>
        <v>14.2</v>
      </c>
      <c r="AC41" s="155" t="b">
        <f t="shared" ref="AC41:AC46" si="37">IF(Y41="G",X41)</f>
        <v>0</v>
      </c>
    </row>
    <row r="42" spans="1:29" x14ac:dyDescent="0.2">
      <c r="A42" s="54">
        <v>644</v>
      </c>
      <c r="B42" s="98"/>
      <c r="C42" s="109">
        <v>0</v>
      </c>
      <c r="D42" s="109">
        <v>0</v>
      </c>
      <c r="E42" s="157" t="s">
        <v>169</v>
      </c>
      <c r="F42" s="155">
        <f t="shared" si="26"/>
        <v>0</v>
      </c>
      <c r="G42" s="155" t="b">
        <f t="shared" si="27"/>
        <v>0</v>
      </c>
      <c r="H42" s="155">
        <f t="shared" si="28"/>
        <v>0</v>
      </c>
      <c r="I42" s="155" t="b">
        <f t="shared" si="29"/>
        <v>0</v>
      </c>
      <c r="K42" s="54">
        <f>K41+1</f>
        <v>651</v>
      </c>
      <c r="L42" s="98"/>
      <c r="M42" s="109">
        <v>0</v>
      </c>
      <c r="N42" s="109">
        <v>0</v>
      </c>
      <c r="O42" s="157" t="s">
        <v>169</v>
      </c>
      <c r="P42" s="155">
        <f t="shared" si="30"/>
        <v>0</v>
      </c>
      <c r="Q42" s="155" t="b">
        <f t="shared" si="31"/>
        <v>0</v>
      </c>
      <c r="R42" s="155">
        <f t="shared" si="32"/>
        <v>0</v>
      </c>
      <c r="S42" s="155" t="b">
        <f t="shared" si="33"/>
        <v>0</v>
      </c>
      <c r="T42" s="84"/>
      <c r="U42" s="54">
        <f>U41+1</f>
        <v>658</v>
      </c>
      <c r="V42" s="98" t="s">
        <v>389</v>
      </c>
      <c r="W42" s="109">
        <v>13.766999999999999</v>
      </c>
      <c r="X42" s="109">
        <v>15.4</v>
      </c>
      <c r="Y42" s="157" t="s">
        <v>169</v>
      </c>
      <c r="Z42" s="155">
        <f t="shared" si="34"/>
        <v>13.766999999999999</v>
      </c>
      <c r="AA42" s="155" t="b">
        <f t="shared" si="35"/>
        <v>0</v>
      </c>
      <c r="AB42" s="155">
        <f t="shared" si="36"/>
        <v>15.4</v>
      </c>
      <c r="AC42" s="155" t="b">
        <f t="shared" si="37"/>
        <v>0</v>
      </c>
    </row>
    <row r="43" spans="1:29" x14ac:dyDescent="0.2">
      <c r="A43" s="54">
        <v>645</v>
      </c>
      <c r="B43" s="98"/>
      <c r="C43" s="109">
        <v>0</v>
      </c>
      <c r="D43" s="109">
        <v>0</v>
      </c>
      <c r="E43" s="158" t="s">
        <v>176</v>
      </c>
      <c r="F43" s="155" t="b">
        <f t="shared" si="26"/>
        <v>0</v>
      </c>
      <c r="G43" s="155">
        <f t="shared" si="27"/>
        <v>0</v>
      </c>
      <c r="H43" s="155" t="b">
        <f t="shared" si="28"/>
        <v>0</v>
      </c>
      <c r="I43" s="155">
        <f t="shared" si="29"/>
        <v>0</v>
      </c>
      <c r="K43" s="54">
        <f>K42+1</f>
        <v>652</v>
      </c>
      <c r="L43" s="98"/>
      <c r="M43" s="109">
        <v>0</v>
      </c>
      <c r="N43" s="109">
        <v>0</v>
      </c>
      <c r="O43" s="158" t="s">
        <v>176</v>
      </c>
      <c r="P43" s="155" t="b">
        <f t="shared" si="30"/>
        <v>0</v>
      </c>
      <c r="Q43" s="155">
        <f t="shared" si="31"/>
        <v>0</v>
      </c>
      <c r="R43" s="155" t="b">
        <f t="shared" si="32"/>
        <v>0</v>
      </c>
      <c r="S43" s="155">
        <f t="shared" si="33"/>
        <v>0</v>
      </c>
      <c r="T43" s="84"/>
      <c r="U43" s="54">
        <f>U42+1</f>
        <v>659</v>
      </c>
      <c r="V43" s="98" t="s">
        <v>390</v>
      </c>
      <c r="W43" s="109">
        <v>13.1</v>
      </c>
      <c r="X43" s="109">
        <v>14.3</v>
      </c>
      <c r="Y43" s="158" t="s">
        <v>176</v>
      </c>
      <c r="Z43" s="155" t="b">
        <f t="shared" si="34"/>
        <v>0</v>
      </c>
      <c r="AA43" s="155">
        <f t="shared" si="35"/>
        <v>13.1</v>
      </c>
      <c r="AB43" s="155" t="b">
        <f t="shared" si="36"/>
        <v>0</v>
      </c>
      <c r="AC43" s="155">
        <f t="shared" si="37"/>
        <v>14.3</v>
      </c>
    </row>
    <row r="44" spans="1:29" x14ac:dyDescent="0.2">
      <c r="A44" s="54">
        <v>646</v>
      </c>
      <c r="B44" s="98"/>
      <c r="C44" s="109">
        <v>0</v>
      </c>
      <c r="D44" s="109">
        <v>0</v>
      </c>
      <c r="E44" s="158" t="s">
        <v>176</v>
      </c>
      <c r="F44" s="155" t="b">
        <f t="shared" si="26"/>
        <v>0</v>
      </c>
      <c r="G44" s="155">
        <f t="shared" si="27"/>
        <v>0</v>
      </c>
      <c r="H44" s="155" t="b">
        <f t="shared" si="28"/>
        <v>0</v>
      </c>
      <c r="I44" s="155">
        <f t="shared" si="29"/>
        <v>0</v>
      </c>
      <c r="K44" s="54">
        <f>K43+1</f>
        <v>653</v>
      </c>
      <c r="L44" s="98"/>
      <c r="M44" s="109">
        <v>0</v>
      </c>
      <c r="N44" s="109">
        <v>0</v>
      </c>
      <c r="O44" s="158" t="s">
        <v>176</v>
      </c>
      <c r="P44" s="155" t="b">
        <f t="shared" si="30"/>
        <v>0</v>
      </c>
      <c r="Q44" s="155">
        <f t="shared" si="31"/>
        <v>0</v>
      </c>
      <c r="R44" s="155" t="b">
        <f t="shared" si="32"/>
        <v>0</v>
      </c>
      <c r="S44" s="155">
        <f t="shared" si="33"/>
        <v>0</v>
      </c>
      <c r="T44" s="84"/>
      <c r="U44" s="54">
        <f>U43+1</f>
        <v>660</v>
      </c>
      <c r="V44" s="98" t="s">
        <v>391</v>
      </c>
      <c r="W44" s="109">
        <v>13.4</v>
      </c>
      <c r="X44" s="109">
        <v>14.55</v>
      </c>
      <c r="Y44" s="158" t="s">
        <v>176</v>
      </c>
      <c r="Z44" s="155" t="b">
        <f t="shared" si="34"/>
        <v>0</v>
      </c>
      <c r="AA44" s="155">
        <f t="shared" si="35"/>
        <v>13.4</v>
      </c>
      <c r="AB44" s="155" t="b">
        <f t="shared" si="36"/>
        <v>0</v>
      </c>
      <c r="AC44" s="155">
        <f t="shared" si="37"/>
        <v>14.55</v>
      </c>
    </row>
    <row r="45" spans="1:29" x14ac:dyDescent="0.2">
      <c r="A45" s="54">
        <v>647</v>
      </c>
      <c r="B45" s="98"/>
      <c r="C45" s="109">
        <v>0</v>
      </c>
      <c r="D45" s="109">
        <v>0</v>
      </c>
      <c r="E45" s="158" t="s">
        <v>176</v>
      </c>
      <c r="F45" s="155" t="b">
        <f t="shared" si="26"/>
        <v>0</v>
      </c>
      <c r="G45" s="155">
        <f t="shared" si="27"/>
        <v>0</v>
      </c>
      <c r="H45" s="155" t="b">
        <f t="shared" si="28"/>
        <v>0</v>
      </c>
      <c r="I45" s="155">
        <f t="shared" si="29"/>
        <v>0</v>
      </c>
      <c r="K45" s="54">
        <f>K44+1</f>
        <v>654</v>
      </c>
      <c r="L45" s="98"/>
      <c r="M45" s="109">
        <v>0</v>
      </c>
      <c r="N45" s="109">
        <v>0</v>
      </c>
      <c r="O45" s="158" t="s">
        <v>176</v>
      </c>
      <c r="P45" s="155" t="b">
        <f t="shared" si="30"/>
        <v>0</v>
      </c>
      <c r="Q45" s="155">
        <f t="shared" si="31"/>
        <v>0</v>
      </c>
      <c r="R45" s="155" t="b">
        <f t="shared" si="32"/>
        <v>0</v>
      </c>
      <c r="S45" s="155">
        <f t="shared" si="33"/>
        <v>0</v>
      </c>
      <c r="T45" s="84"/>
      <c r="U45" s="54">
        <f>U44+1</f>
        <v>661</v>
      </c>
      <c r="V45" s="98" t="s">
        <v>392</v>
      </c>
      <c r="W45" s="109">
        <v>14.134</v>
      </c>
      <c r="X45" s="109">
        <v>14.7</v>
      </c>
      <c r="Y45" s="158" t="s">
        <v>176</v>
      </c>
      <c r="Z45" s="155" t="b">
        <f t="shared" si="34"/>
        <v>0</v>
      </c>
      <c r="AA45" s="155">
        <f t="shared" si="35"/>
        <v>14.134</v>
      </c>
      <c r="AB45" s="155" t="b">
        <f t="shared" si="36"/>
        <v>0</v>
      </c>
      <c r="AC45" s="155">
        <f t="shared" si="37"/>
        <v>14.7</v>
      </c>
    </row>
    <row r="46" spans="1:29" x14ac:dyDescent="0.2">
      <c r="A46" s="54">
        <v>648</v>
      </c>
      <c r="B46" s="98"/>
      <c r="C46" s="109">
        <v>0</v>
      </c>
      <c r="D46" s="109">
        <v>0</v>
      </c>
      <c r="E46" s="158" t="s">
        <v>176</v>
      </c>
      <c r="F46" s="155" t="b">
        <f t="shared" si="26"/>
        <v>0</v>
      </c>
      <c r="G46" s="155">
        <f t="shared" si="27"/>
        <v>0</v>
      </c>
      <c r="H46" s="155" t="b">
        <f t="shared" si="28"/>
        <v>0</v>
      </c>
      <c r="I46" s="155">
        <f t="shared" si="29"/>
        <v>0</v>
      </c>
      <c r="K46" s="54">
        <f>K45+1</f>
        <v>655</v>
      </c>
      <c r="L46" s="98"/>
      <c r="M46" s="109">
        <v>0</v>
      </c>
      <c r="N46" s="109">
        <v>0</v>
      </c>
      <c r="O46" s="158" t="s">
        <v>176</v>
      </c>
      <c r="P46" s="155" t="b">
        <f t="shared" si="30"/>
        <v>0</v>
      </c>
      <c r="Q46" s="155">
        <f t="shared" si="31"/>
        <v>0</v>
      </c>
      <c r="R46" s="155" t="b">
        <f t="shared" si="32"/>
        <v>0</v>
      </c>
      <c r="S46" s="155">
        <f t="shared" si="33"/>
        <v>0</v>
      </c>
      <c r="T46" s="84"/>
      <c r="U46" s="54">
        <v>662</v>
      </c>
      <c r="V46" s="99"/>
      <c r="W46" s="109">
        <v>0</v>
      </c>
      <c r="X46" s="109">
        <v>0</v>
      </c>
      <c r="Y46" s="158" t="s">
        <v>176</v>
      </c>
      <c r="Z46" s="155" t="b">
        <f t="shared" si="34"/>
        <v>0</v>
      </c>
      <c r="AA46" s="155">
        <f t="shared" si="35"/>
        <v>0</v>
      </c>
      <c r="AB46" s="155" t="b">
        <f t="shared" si="36"/>
        <v>0</v>
      </c>
      <c r="AC46" s="155">
        <f t="shared" si="37"/>
        <v>0</v>
      </c>
    </row>
    <row r="47" spans="1:29" x14ac:dyDescent="0.2">
      <c r="A47" s="55" t="s">
        <v>393</v>
      </c>
      <c r="B47" s="99"/>
      <c r="C47" s="50"/>
      <c r="D47" s="50"/>
      <c r="E47" s="106"/>
      <c r="F47" s="84">
        <f>COUNTIF(E41:E46,"B")</f>
        <v>2</v>
      </c>
      <c r="G47" s="84">
        <f>COUNTIF(E41:E46,"G")</f>
        <v>4</v>
      </c>
      <c r="H47" s="84">
        <f>COUNTIF(E41:E46,"B")</f>
        <v>2</v>
      </c>
      <c r="I47" s="84">
        <f>COUNTIF(E41:E46,"G")</f>
        <v>4</v>
      </c>
      <c r="K47" s="55" t="s">
        <v>394</v>
      </c>
      <c r="L47" s="99"/>
      <c r="M47" s="50"/>
      <c r="N47" s="50"/>
      <c r="O47" s="106"/>
      <c r="P47" s="84">
        <f>COUNTIF(O41:O46,"B")</f>
        <v>2</v>
      </c>
      <c r="Q47" s="84">
        <f>COUNTIF(O41:O46,"G")</f>
        <v>4</v>
      </c>
      <c r="R47" s="84">
        <f>COUNTIF(O41:O46,"B")</f>
        <v>2</v>
      </c>
      <c r="S47" s="84">
        <f>COUNTIF(O41:O46,"G")</f>
        <v>4</v>
      </c>
      <c r="T47" s="84"/>
      <c r="U47" s="55" t="s">
        <v>395</v>
      </c>
      <c r="V47" s="99"/>
      <c r="W47" s="50"/>
      <c r="X47" s="50"/>
      <c r="Y47" s="106"/>
      <c r="Z47" s="84">
        <f>COUNTIF(Y41:Y46,"B")</f>
        <v>2</v>
      </c>
      <c r="AA47" s="84">
        <f>COUNTIF(Y41:Y46,"G")</f>
        <v>4</v>
      </c>
      <c r="AB47" s="84">
        <f>COUNTIF(Y41:Y46,"B")</f>
        <v>2</v>
      </c>
      <c r="AC47" s="84">
        <f>COUNTIF(Y41:Y46,"G")</f>
        <v>4</v>
      </c>
    </row>
    <row r="48" spans="1:29" x14ac:dyDescent="0.2">
      <c r="B48" s="87" t="s">
        <v>57</v>
      </c>
      <c r="C48" s="44">
        <f>F48+G48</f>
        <v>0</v>
      </c>
      <c r="D48" s="44">
        <f>H48+I48</f>
        <v>0</v>
      </c>
      <c r="F48" s="155">
        <f>IF(F47=2,SUM(F41:F46),IF(F47=3,SUM(F41:F46)-SMALL(F41:F46,1),IF(F47=4,SUM(F41:F46)-SMALL(F41:F46,1)-SMALL(F41:F46,2))))</f>
        <v>0</v>
      </c>
      <c r="G48" s="155">
        <f>IF(G47=2,SUM(G41:G46),IF(G47=3,SUM(G41:G46)-SMALL(G41:G46,1),IF(G47=4,SUM(G41:G46)-SMALL(G41:G46,1)-SMALL(G41:G46,2))))</f>
        <v>0</v>
      </c>
      <c r="H48" s="155">
        <f>IF(H47=2,SUM(H41:H46),IF(H47=3,SUM(H41:H46)-SMALL(H41:H46,1),IF(H47=4,SUM(H41:H46)-SMALL(H41:H46,1)-SMALL(H41:H46,2))))</f>
        <v>0</v>
      </c>
      <c r="I48" s="155">
        <f>IF(I47=2,SUM(I41:I46),IF(I47=3,SUM(I41:I46)-SMALL(I41:I46,1),IF(I47=4,SUM(I41:I46)-SMALL(I41:I46,1)-SMALL(I41:I46,2))))</f>
        <v>0</v>
      </c>
      <c r="J48" s="49"/>
      <c r="K48" s="89"/>
      <c r="L48" s="87" t="s">
        <v>57</v>
      </c>
      <c r="M48" s="44">
        <f>P48+Q48</f>
        <v>0</v>
      </c>
      <c r="N48" s="44">
        <f>R48+S48</f>
        <v>0</v>
      </c>
      <c r="O48" s="88"/>
      <c r="P48" s="155">
        <f>IF(P47=2,SUM(P41:P46),IF(P47=3,SUM(P41:P46)-SMALL(P41:P46,1),IF(P47=4,SUM(P41:P46)-SMALL(P41:P46,1)-SMALL(P41:P46,2))))</f>
        <v>0</v>
      </c>
      <c r="Q48" s="155">
        <f>IF(Q47=2,SUM(Q41:Q46),IF(Q47=3,SUM(Q41:Q46)-SMALL(Q41:Q46,1),IF(Q47=4,SUM(Q41:Q46)-SMALL(Q41:Q46,1)-SMALL(Q41:Q46,2))))</f>
        <v>0</v>
      </c>
      <c r="R48" s="155">
        <f>IF(R47=2,SUM(R41:R46),IF(R47=3,SUM(R41:R46)-SMALL(R41:R46,1),IF(R47=4,SUM(R41:R46)-SMALL(R41:R46,1)-SMALL(R41:R46,2))))</f>
        <v>0</v>
      </c>
      <c r="S48" s="155">
        <f>IF(S47=2,SUM(S41:S46),IF(S47=3,SUM(S41:S46)-SMALL(S41:S46,1),IF(S47=4,SUM(S41:S46)-SMALL(S41:S46,1)-SMALL(S41:S46,2))))</f>
        <v>0</v>
      </c>
      <c r="V48" s="87" t="s">
        <v>57</v>
      </c>
      <c r="W48" s="44">
        <f>Z48+AA48</f>
        <v>53.967999999999996</v>
      </c>
      <c r="X48" s="44">
        <f>AB48+AC48</f>
        <v>58.849999999999994</v>
      </c>
      <c r="Y48" s="88"/>
      <c r="Z48" s="155">
        <f>IF(Z47=2,SUM(Z41:Z46),IF(Z47=3,SUM(Z41:Z46)-SMALL(Z41:Z46,1),IF(Z47=4,SUM(Z41:Z46)-SMALL(Z41:Z46,1)-SMALL(Z41:Z46,2))))</f>
        <v>26.433999999999997</v>
      </c>
      <c r="AA48" s="155">
        <f>IF(AA47=2,SUM(AA41:AA46),IF(AA47=3,SUM(AA41:AA46)-SMALL(AA41:AA46,1),IF(AA47=4,SUM(AA41:AA46)-SMALL(AA41:AA46,1)-SMALL(AA41:AA46,2))))</f>
        <v>27.533999999999999</v>
      </c>
      <c r="AB48" s="155">
        <f>IF(AB47=2,SUM(AB41:AB46),IF(AB47=3,SUM(AB41:AB46)-SMALL(AB41:AB46,1),IF(AB47=4,SUM(AB41:AB46)-SMALL(AB41:AB46,1)-SMALL(AB41:AB46,2))))</f>
        <v>29.6</v>
      </c>
      <c r="AC48" s="155">
        <f>IF(AC47=2,SUM(AC41:AC46),IF(AC47=3,SUM(AC41:AC46)-SMALL(AC41:AC46,1),IF(AC47=4,SUM(AC41:AC46)-SMALL(AC41:AC46,1)-SMALL(AC41:AC46,2))))</f>
        <v>29.249999999999996</v>
      </c>
    </row>
    <row r="49" spans="1:29" ht="15.75" x14ac:dyDescent="0.25">
      <c r="B49" s="48" t="s">
        <v>58</v>
      </c>
      <c r="C49" s="49">
        <f>C48+D48</f>
        <v>0</v>
      </c>
      <c r="D49" s="95" t="str">
        <f>AK8</f>
        <v>13th</v>
      </c>
      <c r="E49" s="42"/>
      <c r="L49" s="48" t="s">
        <v>58</v>
      </c>
      <c r="M49" s="49">
        <f>M48+N48</f>
        <v>0</v>
      </c>
      <c r="N49" s="95" t="str">
        <f>AK9</f>
        <v>13th</v>
      </c>
      <c r="O49" s="85"/>
      <c r="P49" s="85"/>
      <c r="Q49" s="85"/>
      <c r="R49" s="85"/>
      <c r="V49" s="48" t="s">
        <v>58</v>
      </c>
      <c r="W49" s="49">
        <f>W48+X48</f>
        <v>112.81799999999998</v>
      </c>
      <c r="X49" s="95" t="str">
        <f>AK10</f>
        <v>5th</v>
      </c>
    </row>
    <row r="51" spans="1:29" ht="15" x14ac:dyDescent="0.25">
      <c r="A51" s="169" t="s">
        <v>25</v>
      </c>
      <c r="B51" s="107" t="s">
        <v>287</v>
      </c>
      <c r="C51" s="111" t="s">
        <v>35</v>
      </c>
      <c r="D51" s="111" t="s">
        <v>36</v>
      </c>
      <c r="E51" s="103" t="s">
        <v>164</v>
      </c>
      <c r="F51" s="82" t="s">
        <v>165</v>
      </c>
      <c r="G51" s="82"/>
      <c r="H51" s="82" t="s">
        <v>166</v>
      </c>
      <c r="I51" s="82"/>
      <c r="J51" s="102"/>
      <c r="K51" s="169" t="s">
        <v>27</v>
      </c>
      <c r="L51" s="107" t="s">
        <v>396</v>
      </c>
      <c r="M51" s="111" t="s">
        <v>35</v>
      </c>
      <c r="N51" s="111" t="s">
        <v>36</v>
      </c>
      <c r="O51" s="103" t="s">
        <v>164</v>
      </c>
      <c r="P51" s="82" t="s">
        <v>165</v>
      </c>
      <c r="Q51" s="82"/>
      <c r="R51" s="82" t="s">
        <v>166</v>
      </c>
      <c r="S51" s="82"/>
      <c r="U51" s="169" t="s">
        <v>29</v>
      </c>
      <c r="V51" s="107"/>
      <c r="W51" s="111" t="s">
        <v>35</v>
      </c>
      <c r="X51" s="111" t="s">
        <v>36</v>
      </c>
      <c r="Y51" s="103" t="s">
        <v>164</v>
      </c>
      <c r="Z51" s="82" t="s">
        <v>165</v>
      </c>
      <c r="AA51" s="82"/>
      <c r="AB51" s="82" t="s">
        <v>166</v>
      </c>
      <c r="AC51" s="82"/>
    </row>
    <row r="52" spans="1:29" s="84" customFormat="1" ht="14.25" customHeight="1" x14ac:dyDescent="0.2">
      <c r="A52" s="53">
        <v>664</v>
      </c>
      <c r="B52" s="108" t="s">
        <v>397</v>
      </c>
      <c r="C52" s="109">
        <v>13.534000000000001</v>
      </c>
      <c r="D52" s="109">
        <v>15.3</v>
      </c>
      <c r="E52" s="154" t="s">
        <v>169</v>
      </c>
      <c r="F52" s="155">
        <f t="shared" ref="F52:F57" si="38">IF(E52="B",C52)</f>
        <v>13.534000000000001</v>
      </c>
      <c r="G52" s="84" t="b">
        <f t="shared" ref="G52:G57" si="39">IF(E52="G",C52)</f>
        <v>0</v>
      </c>
      <c r="H52" s="155">
        <f t="shared" ref="H52:H57" si="40">IF(E52="B",D52)</f>
        <v>15.3</v>
      </c>
      <c r="I52" s="155" t="b">
        <f t="shared" ref="I52:I57" si="41">IF(E52="G",D52)</f>
        <v>0</v>
      </c>
      <c r="K52" s="53">
        <v>671</v>
      </c>
      <c r="L52" s="108" t="s">
        <v>233</v>
      </c>
      <c r="M52" s="109">
        <v>14.634</v>
      </c>
      <c r="N52" s="109">
        <v>15.4</v>
      </c>
      <c r="O52" s="154" t="s">
        <v>169</v>
      </c>
      <c r="P52" s="155">
        <f t="shared" ref="P52:P57" si="42">IF(O52="B",M52)</f>
        <v>14.634</v>
      </c>
      <c r="Q52" s="84" t="b">
        <f t="shared" ref="Q52:Q57" si="43">IF(O52="G",M52)</f>
        <v>0</v>
      </c>
      <c r="R52" s="155">
        <f t="shared" ref="R52:R57" si="44">IF(O52="B",N52)</f>
        <v>15.4</v>
      </c>
      <c r="S52" s="155" t="b">
        <f t="shared" ref="S52:S57" si="45">IF(O52="G",N52)</f>
        <v>0</v>
      </c>
      <c r="U52" s="53">
        <v>678</v>
      </c>
      <c r="V52" s="108"/>
      <c r="W52" s="109">
        <v>0</v>
      </c>
      <c r="X52" s="109">
        <v>0</v>
      </c>
      <c r="Y52" s="154"/>
      <c r="Z52" s="155" t="b">
        <f t="shared" ref="Z52:Z57" si="46">IF(Y52="B",W52)</f>
        <v>0</v>
      </c>
      <c r="AA52" s="84" t="b">
        <f t="shared" ref="AA52:AA57" si="47">IF(Y52="G",W52)</f>
        <v>0</v>
      </c>
      <c r="AB52" s="155" t="b">
        <f t="shared" ref="AB52:AB57" si="48">IF(Y52="B",X52)</f>
        <v>0</v>
      </c>
      <c r="AC52" s="155" t="b">
        <f t="shared" ref="AC52:AC57" si="49">IF(Y52="G",X52)</f>
        <v>0</v>
      </c>
    </row>
    <row r="53" spans="1:29" s="84" customFormat="1" ht="14.25" customHeight="1" x14ac:dyDescent="0.2">
      <c r="A53" s="54">
        <f>A52+1</f>
        <v>665</v>
      </c>
      <c r="B53" s="98" t="s">
        <v>398</v>
      </c>
      <c r="C53" s="109">
        <v>13.7</v>
      </c>
      <c r="D53" s="109">
        <v>14.7</v>
      </c>
      <c r="E53" s="157" t="s">
        <v>169</v>
      </c>
      <c r="F53" s="155">
        <f t="shared" si="38"/>
        <v>13.7</v>
      </c>
      <c r="G53" s="155" t="b">
        <f t="shared" si="39"/>
        <v>0</v>
      </c>
      <c r="H53" s="155">
        <f t="shared" si="40"/>
        <v>14.7</v>
      </c>
      <c r="I53" s="155" t="b">
        <f t="shared" si="41"/>
        <v>0</v>
      </c>
      <c r="K53" s="54">
        <f>K52+1</f>
        <v>672</v>
      </c>
      <c r="L53" s="98" t="s">
        <v>399</v>
      </c>
      <c r="M53" s="109">
        <v>15.1</v>
      </c>
      <c r="N53" s="109">
        <v>15.3</v>
      </c>
      <c r="O53" s="157" t="s">
        <v>169</v>
      </c>
      <c r="P53" s="155">
        <f t="shared" si="42"/>
        <v>15.1</v>
      </c>
      <c r="Q53" s="155" t="b">
        <f t="shared" si="43"/>
        <v>0</v>
      </c>
      <c r="R53" s="155">
        <f t="shared" si="44"/>
        <v>15.3</v>
      </c>
      <c r="S53" s="155" t="b">
        <f t="shared" si="45"/>
        <v>0</v>
      </c>
      <c r="U53" s="54">
        <v>679</v>
      </c>
      <c r="V53" s="98"/>
      <c r="W53" s="109">
        <v>0</v>
      </c>
      <c r="X53" s="109">
        <v>0</v>
      </c>
      <c r="Y53" s="157"/>
      <c r="Z53" s="155" t="b">
        <f t="shared" si="46"/>
        <v>0</v>
      </c>
      <c r="AA53" s="155" t="b">
        <f t="shared" si="47"/>
        <v>0</v>
      </c>
      <c r="AB53" s="155" t="b">
        <f t="shared" si="48"/>
        <v>0</v>
      </c>
      <c r="AC53" s="155" t="b">
        <f t="shared" si="49"/>
        <v>0</v>
      </c>
    </row>
    <row r="54" spans="1:29" s="84" customFormat="1" ht="14.25" customHeight="1" x14ac:dyDescent="0.2">
      <c r="A54" s="54">
        <f>A53+1</f>
        <v>666</v>
      </c>
      <c r="B54" s="98" t="s">
        <v>400</v>
      </c>
      <c r="C54" s="109">
        <v>14.234</v>
      </c>
      <c r="D54" s="109">
        <v>14.6</v>
      </c>
      <c r="E54" s="158" t="s">
        <v>176</v>
      </c>
      <c r="F54" s="155" t="b">
        <f t="shared" si="38"/>
        <v>0</v>
      </c>
      <c r="G54" s="155">
        <f t="shared" si="39"/>
        <v>14.234</v>
      </c>
      <c r="H54" s="155" t="b">
        <f t="shared" si="40"/>
        <v>0</v>
      </c>
      <c r="I54" s="155">
        <f t="shared" si="41"/>
        <v>14.6</v>
      </c>
      <c r="K54" s="54">
        <f>K53+1</f>
        <v>673</v>
      </c>
      <c r="L54" s="98" t="s">
        <v>401</v>
      </c>
      <c r="M54" s="109">
        <v>14.9</v>
      </c>
      <c r="N54" s="109">
        <v>14.7</v>
      </c>
      <c r="O54" s="158" t="s">
        <v>176</v>
      </c>
      <c r="P54" s="155" t="b">
        <f t="shared" si="42"/>
        <v>0</v>
      </c>
      <c r="Q54" s="155">
        <f t="shared" si="43"/>
        <v>14.9</v>
      </c>
      <c r="R54" s="155" t="b">
        <f t="shared" si="44"/>
        <v>0</v>
      </c>
      <c r="S54" s="155">
        <f t="shared" si="45"/>
        <v>14.7</v>
      </c>
      <c r="U54" s="54">
        <v>680</v>
      </c>
      <c r="V54" s="98"/>
      <c r="W54" s="109">
        <v>0</v>
      </c>
      <c r="X54" s="109">
        <v>0</v>
      </c>
      <c r="Y54" s="158"/>
      <c r="Z54" s="155" t="b">
        <f t="shared" si="46"/>
        <v>0</v>
      </c>
      <c r="AA54" s="155" t="b">
        <f t="shared" si="47"/>
        <v>0</v>
      </c>
      <c r="AB54" s="155" t="b">
        <f t="shared" si="48"/>
        <v>0</v>
      </c>
      <c r="AC54" s="155" t="b">
        <f t="shared" si="49"/>
        <v>0</v>
      </c>
    </row>
    <row r="55" spans="1:29" s="84" customFormat="1" ht="14.25" customHeight="1" x14ac:dyDescent="0.2">
      <c r="A55" s="54">
        <f>A54+1</f>
        <v>667</v>
      </c>
      <c r="B55" s="98" t="s">
        <v>402</v>
      </c>
      <c r="C55" s="109">
        <v>14.6</v>
      </c>
      <c r="D55" s="109">
        <v>15.01</v>
      </c>
      <c r="E55" s="158" t="s">
        <v>176</v>
      </c>
      <c r="F55" s="155" t="b">
        <f t="shared" si="38"/>
        <v>0</v>
      </c>
      <c r="G55" s="155">
        <f t="shared" si="39"/>
        <v>14.6</v>
      </c>
      <c r="H55" s="155" t="b">
        <f t="shared" si="40"/>
        <v>0</v>
      </c>
      <c r="I55" s="155">
        <f t="shared" si="41"/>
        <v>15.01</v>
      </c>
      <c r="K55" s="54">
        <f>K54+1</f>
        <v>674</v>
      </c>
      <c r="L55" s="98" t="s">
        <v>403</v>
      </c>
      <c r="M55" s="109">
        <v>14.967000000000001</v>
      </c>
      <c r="N55" s="109">
        <v>15.2</v>
      </c>
      <c r="O55" s="158" t="s">
        <v>176</v>
      </c>
      <c r="P55" s="155" t="b">
        <f t="shared" si="42"/>
        <v>0</v>
      </c>
      <c r="Q55" s="155">
        <f t="shared" si="43"/>
        <v>14.967000000000001</v>
      </c>
      <c r="R55" s="155" t="b">
        <f t="shared" si="44"/>
        <v>0</v>
      </c>
      <c r="S55" s="155">
        <f t="shared" si="45"/>
        <v>15.2</v>
      </c>
      <c r="U55" s="54">
        <f>U54+1</f>
        <v>681</v>
      </c>
      <c r="V55" s="98"/>
      <c r="W55" s="109">
        <v>0</v>
      </c>
      <c r="X55" s="109">
        <v>0</v>
      </c>
      <c r="Y55" s="158"/>
      <c r="Z55" s="155" t="b">
        <f t="shared" si="46"/>
        <v>0</v>
      </c>
      <c r="AA55" s="155" t="b">
        <f t="shared" si="47"/>
        <v>0</v>
      </c>
      <c r="AB55" s="155" t="b">
        <f t="shared" si="48"/>
        <v>0</v>
      </c>
      <c r="AC55" s="155" t="b">
        <f t="shared" si="49"/>
        <v>0</v>
      </c>
    </row>
    <row r="56" spans="1:29" s="84" customFormat="1" ht="14.25" customHeight="1" x14ac:dyDescent="0.2">
      <c r="A56" s="54">
        <f>A55+1</f>
        <v>668</v>
      </c>
      <c r="B56" s="98" t="s">
        <v>404</v>
      </c>
      <c r="C56" s="109">
        <v>0</v>
      </c>
      <c r="D56" s="109">
        <v>14.65</v>
      </c>
      <c r="E56" s="158" t="s">
        <v>176</v>
      </c>
      <c r="F56" s="155" t="b">
        <f t="shared" si="38"/>
        <v>0</v>
      </c>
      <c r="G56" s="155">
        <f t="shared" si="39"/>
        <v>0</v>
      </c>
      <c r="H56" s="155" t="b">
        <f t="shared" si="40"/>
        <v>0</v>
      </c>
      <c r="I56" s="155">
        <f t="shared" si="41"/>
        <v>14.65</v>
      </c>
      <c r="K56" s="54">
        <f>K55+1</f>
        <v>675</v>
      </c>
      <c r="L56" s="98" t="s">
        <v>405</v>
      </c>
      <c r="M56" s="109">
        <v>14.9</v>
      </c>
      <c r="N56" s="109">
        <v>15</v>
      </c>
      <c r="O56" s="158" t="s">
        <v>176</v>
      </c>
      <c r="P56" s="155" t="b">
        <f t="shared" si="42"/>
        <v>0</v>
      </c>
      <c r="Q56" s="155">
        <f t="shared" si="43"/>
        <v>14.9</v>
      </c>
      <c r="R56" s="155" t="b">
        <f t="shared" si="44"/>
        <v>0</v>
      </c>
      <c r="S56" s="155">
        <f t="shared" si="45"/>
        <v>15</v>
      </c>
      <c r="U56" s="54">
        <f>U55+1</f>
        <v>682</v>
      </c>
      <c r="V56" s="98"/>
      <c r="W56" s="109">
        <v>0</v>
      </c>
      <c r="X56" s="109">
        <v>0</v>
      </c>
      <c r="Y56" s="158"/>
      <c r="Z56" s="155" t="b">
        <f t="shared" si="46"/>
        <v>0</v>
      </c>
      <c r="AA56" s="155" t="b">
        <f t="shared" si="47"/>
        <v>0</v>
      </c>
      <c r="AB56" s="155" t="b">
        <f t="shared" si="48"/>
        <v>0</v>
      </c>
      <c r="AC56" s="155" t="b">
        <f t="shared" si="49"/>
        <v>0</v>
      </c>
    </row>
    <row r="57" spans="1:29" s="84" customFormat="1" ht="14.25" customHeight="1" x14ac:dyDescent="0.2">
      <c r="A57" s="54">
        <f>A56+1</f>
        <v>669</v>
      </c>
      <c r="B57" s="98" t="s">
        <v>406</v>
      </c>
      <c r="C57" s="109">
        <v>14.266999999999999</v>
      </c>
      <c r="D57" s="109">
        <v>0</v>
      </c>
      <c r="E57" s="158" t="s">
        <v>176</v>
      </c>
      <c r="F57" s="155" t="b">
        <f t="shared" si="38"/>
        <v>0</v>
      </c>
      <c r="G57" s="155">
        <f t="shared" si="39"/>
        <v>14.266999999999999</v>
      </c>
      <c r="H57" s="155" t="b">
        <f t="shared" si="40"/>
        <v>0</v>
      </c>
      <c r="I57" s="155">
        <f t="shared" si="41"/>
        <v>0</v>
      </c>
      <c r="K57" s="54">
        <f>K56+1</f>
        <v>676</v>
      </c>
      <c r="L57" s="98"/>
      <c r="M57" s="109">
        <v>0</v>
      </c>
      <c r="N57" s="109">
        <v>0</v>
      </c>
      <c r="O57" s="158"/>
      <c r="P57" s="155" t="b">
        <f t="shared" si="42"/>
        <v>0</v>
      </c>
      <c r="Q57" s="155" t="b">
        <f t="shared" si="43"/>
        <v>0</v>
      </c>
      <c r="R57" s="155" t="b">
        <f t="shared" si="44"/>
        <v>0</v>
      </c>
      <c r="S57" s="155" t="b">
        <f t="shared" si="45"/>
        <v>0</v>
      </c>
      <c r="U57" s="54">
        <f>U56+1</f>
        <v>683</v>
      </c>
      <c r="V57" s="98"/>
      <c r="W57" s="109">
        <v>0</v>
      </c>
      <c r="X57" s="109">
        <v>0</v>
      </c>
      <c r="Y57" s="158"/>
      <c r="Z57" s="155" t="b">
        <f t="shared" si="46"/>
        <v>0</v>
      </c>
      <c r="AA57" s="155" t="b">
        <f t="shared" si="47"/>
        <v>0</v>
      </c>
      <c r="AB57" s="155" t="b">
        <f t="shared" si="48"/>
        <v>0</v>
      </c>
      <c r="AC57" s="155" t="b">
        <f t="shared" si="49"/>
        <v>0</v>
      </c>
    </row>
    <row r="58" spans="1:29" s="84" customFormat="1" ht="12.75" customHeight="1" x14ac:dyDescent="0.2">
      <c r="A58" s="55" t="s">
        <v>407</v>
      </c>
      <c r="B58" s="99"/>
      <c r="C58" s="50"/>
      <c r="D58" s="50"/>
      <c r="E58" s="106"/>
      <c r="F58" s="84">
        <f>COUNTIF(E52:E57,"B")</f>
        <v>2</v>
      </c>
      <c r="G58" s="84">
        <f>COUNTIF(E52:E57,"G")</f>
        <v>4</v>
      </c>
      <c r="H58" s="84">
        <f>COUNTIF(E52:E57,"B")</f>
        <v>2</v>
      </c>
      <c r="I58" s="84">
        <f>COUNTIF(E52:E57,"G")</f>
        <v>4</v>
      </c>
      <c r="K58" s="55" t="s">
        <v>408</v>
      </c>
      <c r="L58" s="99"/>
      <c r="M58" s="50"/>
      <c r="N58" s="50"/>
      <c r="O58" s="165"/>
      <c r="P58" s="84">
        <f>COUNTIF(O52:O57,"B")</f>
        <v>2</v>
      </c>
      <c r="Q58" s="84">
        <f>COUNTIF(O52:O57,"G")</f>
        <v>3</v>
      </c>
      <c r="R58" s="84">
        <f>COUNTIF(O52:O57,"B")</f>
        <v>2</v>
      </c>
      <c r="S58" s="84">
        <f>COUNTIF(O52:O57,"G")</f>
        <v>3</v>
      </c>
      <c r="U58" s="55" t="s">
        <v>409</v>
      </c>
      <c r="V58" s="99"/>
      <c r="W58" s="50"/>
      <c r="X58" s="50"/>
      <c r="Y58" s="106"/>
      <c r="Z58" s="84">
        <f>COUNTIF(Y52:Y57,"B")</f>
        <v>0</v>
      </c>
      <c r="AA58" s="84">
        <f>COUNTIF(Y52:Y57,"G")</f>
        <v>0</v>
      </c>
      <c r="AB58" s="84">
        <f>COUNTIF(Y52:Y57,"B")</f>
        <v>0</v>
      </c>
      <c r="AC58" s="84">
        <f>COUNTIF(Y52:Y57,"G")</f>
        <v>0</v>
      </c>
    </row>
    <row r="59" spans="1:29" x14ac:dyDescent="0.2">
      <c r="B59" s="87" t="s">
        <v>57</v>
      </c>
      <c r="C59" s="44">
        <f>F59+G59</f>
        <v>56.100999999999999</v>
      </c>
      <c r="D59" s="44">
        <f>H59+I59</f>
        <v>59.66</v>
      </c>
      <c r="F59" s="155">
        <f>IF(F58=2,SUM(F52:F57),IF(F58=3,SUM(F52:F57)-SMALL(F52:F57,1),IF(F58=4,SUM(F52:F57)-SMALL(F52:F57,1)-SMALL(F52:F57,2))))</f>
        <v>27.234000000000002</v>
      </c>
      <c r="G59" s="155">
        <f>IF(G58=2,SUM(G52:G57),IF(G58=3,SUM(G52:G57)-SMALL(G52:G57,1),IF(G58=4,SUM(G52:G57)-SMALL(G52:G57,1)-SMALL(G52:G57,2))))</f>
        <v>28.866999999999997</v>
      </c>
      <c r="H59" s="155">
        <f>IF(H58=2,SUM(H52:H57),IF(H58=3,SUM(H52:H57)-SMALL(H52:H57,1),IF(H58=4,SUM(H52:H57)-SMALL(H52:H57,1)-SMALL(H52:H57,2))))</f>
        <v>30</v>
      </c>
      <c r="I59" s="155">
        <f>IF(I58=2,SUM(I52:I57),IF(I58=3,SUM(I52:I57)-SMALL(I52:I57,1),IF(I58=4,SUM(I52:I57)-SMALL(I52:I57,1)-SMALL(I52:I57,2))))</f>
        <v>29.659999999999997</v>
      </c>
      <c r="L59" s="166" t="s">
        <v>57</v>
      </c>
      <c r="M59" s="44">
        <f>P59+Q59</f>
        <v>59.601000000000006</v>
      </c>
      <c r="N59" s="44">
        <f>R59+S59</f>
        <v>60.900000000000006</v>
      </c>
      <c r="O59" s="88"/>
      <c r="P59" s="155">
        <f>IF(P58=2,SUM(P52:P57),IF(P58=3,SUM(P52:P57)-SMALL(P52:P57,1),IF(P58=4,SUM(P52:P57)-SMALL(P52:P57,1)-SMALL(P52:P57,2))))</f>
        <v>29.734000000000002</v>
      </c>
      <c r="Q59" s="155">
        <f>IF(Q58=2,SUM(Q52:Q57),IF(Q58=3,SUM(Q52:Q57)-SMALL(Q52:Q57,1),IF(Q58=4,SUM(Q52:Q57)-SMALL(Q52:Q57,1)-SMALL(Q52:Q57,2))))</f>
        <v>29.867000000000004</v>
      </c>
      <c r="R59" s="155">
        <f>IF(R58=2,SUM(R52:R57),IF(R58=3,SUM(R52:R57)-SMALL(R52:R57,1),IF(R58=4,SUM(R52:R57)-SMALL(R52:R57,1)-SMALL(R52:R57,2))))</f>
        <v>30.700000000000003</v>
      </c>
      <c r="S59" s="155">
        <f>IF(S58=2,SUM(S52:S57),IF(S58=3,SUM(S52:S57)-SMALL(S52:S57,1),IF(S58=4,SUM(S52:S57)-SMALL(S52:S57,1)-SMALL(S52:S57,2))))</f>
        <v>30.2</v>
      </c>
      <c r="V59" s="87" t="s">
        <v>57</v>
      </c>
      <c r="W59" s="44">
        <f>Z59+AA59</f>
        <v>0</v>
      </c>
      <c r="X59" s="44">
        <f>AB59+AC59</f>
        <v>0</v>
      </c>
      <c r="Y59" s="88"/>
      <c r="Z59" s="155" t="b">
        <f>IF(Z58=2,SUM(Z52:Z57),IF(Z58=3,SUM(Z52:Z57)-SMALL(Z52:Z57,1),IF(Z58=4,SUM(Z52:Z57)-SMALL(Z52:Z57,1)-SMALL(Z52:Z57,2))))</f>
        <v>0</v>
      </c>
      <c r="AA59" s="155" t="b">
        <f>IF(AA58=2,SUM(AA52:AA57),IF(AA58=3,SUM(AA52:AA57)-SMALL(AA52:AA57,1),IF(AA58=4,SUM(AA52:AA57)-SMALL(AA52:AA57,1)-SMALL(AA52:AA57,2))))</f>
        <v>0</v>
      </c>
      <c r="AB59" s="155" t="b">
        <f>IF(AB58=2,SUM(AB52:AB57),IF(AB58=3,SUM(AB52:AB57)-SMALL(AB52:AB57,1),IF(AB58=4,SUM(AB52:AB57)-SMALL(AB52:AB57,1)-SMALL(AB52:AB57,2))))</f>
        <v>0</v>
      </c>
      <c r="AC59" s="155" t="b">
        <f>IF(AC58=2,SUM(AC52:AC57),IF(AC58=3,SUM(AC52:AC57)-SMALL(AC52:AC57,1),IF(AC58=4,SUM(AC52:AC57)-SMALL(AC52:AC57,1)-SMALL(AC52:AC57,2))))</f>
        <v>0</v>
      </c>
    </row>
    <row r="60" spans="1:29" ht="15.75" x14ac:dyDescent="0.25">
      <c r="B60" s="48" t="s">
        <v>58</v>
      </c>
      <c r="C60" s="49">
        <f>C59+D59</f>
        <v>115.761</v>
      </c>
      <c r="D60" s="95" t="str">
        <f>AK11</f>
        <v>Second</v>
      </c>
      <c r="L60" s="48" t="s">
        <v>58</v>
      </c>
      <c r="M60" s="49">
        <f>M59+N59</f>
        <v>120.501</v>
      </c>
      <c r="N60" s="95" t="s">
        <v>8</v>
      </c>
      <c r="O60" s="85"/>
      <c r="P60" s="85"/>
      <c r="Q60" s="85"/>
      <c r="R60" s="85"/>
      <c r="V60" s="48" t="s">
        <v>58</v>
      </c>
      <c r="W60" s="49">
        <f>W59+X59</f>
        <v>0</v>
      </c>
      <c r="X60" s="95" t="str">
        <f>AK13</f>
        <v>13th</v>
      </c>
      <c r="Y60" s="85"/>
      <c r="Z60" s="85"/>
      <c r="AA60" s="85"/>
      <c r="AB60" s="85"/>
    </row>
    <row r="61" spans="1:29" x14ac:dyDescent="0.2">
      <c r="O61" s="85"/>
      <c r="P61" s="85"/>
      <c r="Q61" s="85"/>
      <c r="R61" s="85"/>
    </row>
    <row r="62" spans="1:29" ht="15" x14ac:dyDescent="0.25">
      <c r="A62" s="169" t="s">
        <v>31</v>
      </c>
      <c r="B62" s="107"/>
      <c r="C62" s="111" t="s">
        <v>35</v>
      </c>
      <c r="D62" s="111" t="s">
        <v>36</v>
      </c>
      <c r="E62" s="103" t="s">
        <v>164</v>
      </c>
      <c r="F62" s="82" t="s">
        <v>165</v>
      </c>
      <c r="G62" s="82"/>
      <c r="H62" s="82" t="s">
        <v>166</v>
      </c>
      <c r="I62" s="82"/>
    </row>
    <row r="63" spans="1:29" x14ac:dyDescent="0.2">
      <c r="A63" s="53">
        <v>685</v>
      </c>
      <c r="B63" s="108"/>
      <c r="C63" s="109">
        <v>0</v>
      </c>
      <c r="D63" s="109">
        <v>0</v>
      </c>
      <c r="E63" s="154"/>
      <c r="F63" s="155" t="b">
        <f t="shared" ref="F63:F68" si="50">IF(E63="B",C63)</f>
        <v>0</v>
      </c>
      <c r="G63" s="84" t="b">
        <f t="shared" ref="G63:G68" si="51">IF(E63="G",C63)</f>
        <v>0</v>
      </c>
      <c r="H63" s="155" t="b">
        <f t="shared" ref="H63:H68" si="52">IF(E63="B",D63)</f>
        <v>0</v>
      </c>
      <c r="I63" s="155" t="b">
        <f t="shared" ref="I63:I68" si="53">IF(E63="G",D63)</f>
        <v>0</v>
      </c>
      <c r="M63" s="42" t="s">
        <v>410</v>
      </c>
    </row>
    <row r="64" spans="1:29" x14ac:dyDescent="0.2">
      <c r="A64" s="54">
        <v>686</v>
      </c>
      <c r="B64" s="98"/>
      <c r="C64" s="109">
        <v>0</v>
      </c>
      <c r="D64" s="109">
        <v>0</v>
      </c>
      <c r="E64" s="157"/>
      <c r="F64" s="155" t="b">
        <f t="shared" si="50"/>
        <v>0</v>
      </c>
      <c r="G64" s="155" t="b">
        <f t="shared" si="51"/>
        <v>0</v>
      </c>
      <c r="H64" s="155" t="b">
        <f t="shared" si="52"/>
        <v>0</v>
      </c>
      <c r="I64" s="155" t="b">
        <f t="shared" si="53"/>
        <v>0</v>
      </c>
    </row>
    <row r="65" spans="1:9" x14ac:dyDescent="0.2">
      <c r="A65" s="54">
        <v>687</v>
      </c>
      <c r="B65" s="98"/>
      <c r="C65" s="109">
        <v>0</v>
      </c>
      <c r="D65" s="109">
        <v>0</v>
      </c>
      <c r="E65" s="158"/>
      <c r="F65" s="155" t="b">
        <f t="shared" si="50"/>
        <v>0</v>
      </c>
      <c r="G65" s="155" t="b">
        <f t="shared" si="51"/>
        <v>0</v>
      </c>
      <c r="H65" s="155" t="b">
        <f t="shared" si="52"/>
        <v>0</v>
      </c>
      <c r="I65" s="155" t="b">
        <f t="shared" si="53"/>
        <v>0</v>
      </c>
    </row>
    <row r="66" spans="1:9" x14ac:dyDescent="0.2">
      <c r="A66" s="54">
        <v>688</v>
      </c>
      <c r="B66" s="98"/>
      <c r="C66" s="109">
        <v>0</v>
      </c>
      <c r="D66" s="109">
        <v>0</v>
      </c>
      <c r="E66" s="158"/>
      <c r="F66" s="155" t="b">
        <f t="shared" si="50"/>
        <v>0</v>
      </c>
      <c r="G66" s="155" t="b">
        <f t="shared" si="51"/>
        <v>0</v>
      </c>
      <c r="H66" s="155" t="b">
        <f t="shared" si="52"/>
        <v>0</v>
      </c>
      <c r="I66" s="155" t="b">
        <f t="shared" si="53"/>
        <v>0</v>
      </c>
    </row>
    <row r="67" spans="1:9" x14ac:dyDescent="0.2">
      <c r="A67" s="54">
        <v>689</v>
      </c>
      <c r="B67" s="98"/>
      <c r="C67" s="109">
        <v>0</v>
      </c>
      <c r="D67" s="109">
        <v>0</v>
      </c>
      <c r="E67" s="158"/>
      <c r="F67" s="155" t="b">
        <f t="shared" si="50"/>
        <v>0</v>
      </c>
      <c r="G67" s="155" t="b">
        <f t="shared" si="51"/>
        <v>0</v>
      </c>
      <c r="H67" s="155" t="b">
        <f t="shared" si="52"/>
        <v>0</v>
      </c>
      <c r="I67" s="155" t="b">
        <f t="shared" si="53"/>
        <v>0</v>
      </c>
    </row>
    <row r="68" spans="1:9" x14ac:dyDescent="0.2">
      <c r="A68" s="54">
        <v>690</v>
      </c>
      <c r="B68" s="98"/>
      <c r="C68" s="109">
        <v>0</v>
      </c>
      <c r="D68" s="109">
        <v>0</v>
      </c>
      <c r="E68" s="158"/>
      <c r="F68" s="155" t="b">
        <f t="shared" si="50"/>
        <v>0</v>
      </c>
      <c r="G68" s="155" t="b">
        <f t="shared" si="51"/>
        <v>0</v>
      </c>
      <c r="H68" s="155" t="b">
        <f t="shared" si="52"/>
        <v>0</v>
      </c>
      <c r="I68" s="155" t="b">
        <f t="shared" si="53"/>
        <v>0</v>
      </c>
    </row>
    <row r="69" spans="1:9" x14ac:dyDescent="0.2">
      <c r="A69" s="55" t="s">
        <v>411</v>
      </c>
      <c r="B69" s="99"/>
      <c r="C69" s="50"/>
      <c r="D69" s="50"/>
      <c r="E69" s="106"/>
      <c r="F69" s="84">
        <f>COUNTIF(E63:E68,"B")</f>
        <v>0</v>
      </c>
      <c r="G69" s="84">
        <f>COUNTIF(E63:E68,"G")</f>
        <v>0</v>
      </c>
      <c r="H69" s="84">
        <f>COUNTIF(E63:E68,"B")</f>
        <v>0</v>
      </c>
      <c r="I69" s="84">
        <f>COUNTIF(E63:E68,"G")</f>
        <v>0</v>
      </c>
    </row>
    <row r="70" spans="1:9" x14ac:dyDescent="0.2">
      <c r="B70" s="87" t="s">
        <v>57</v>
      </c>
      <c r="C70" s="44">
        <f>F70+G70</f>
        <v>0</v>
      </c>
      <c r="D70" s="44">
        <f>H70+I70</f>
        <v>0</v>
      </c>
      <c r="F70" s="155" t="b">
        <f>IF(F69=2,SUM(F63:F68),IF(F69=3,SUM(F63:F68)-SMALL(F63:F68,1),IF(F69=4,SUM(F63:F68)-SMALL(F63:F68,1)-SMALL(F63:F68,2))))</f>
        <v>0</v>
      </c>
      <c r="G70" s="155" t="b">
        <f>IF(G69=2,SUM(G63:G68),IF(G69=3,SUM(G63:G68)-SMALL(G63:G68,1),IF(G69=4,SUM(G63:G68)-SMALL(G63:G68,1)-SMALL(G63:G68,2))))</f>
        <v>0</v>
      </c>
      <c r="H70" s="155" t="b">
        <f>IF(H69=2,SUM(H63:H68),IF(H69=3,SUM(H63:H68)-SMALL(H63:H68,1),IF(H69=4,SUM(H63:H68)-SMALL(H63:H68,1)-SMALL(H63:H68,2))))</f>
        <v>0</v>
      </c>
      <c r="I70" s="155" t="b">
        <f>IF(I69=2,SUM(I63:I68),IF(I69=3,SUM(I63:I68)-SMALL(I63:I68,1),IF(I69=4,SUM(I63:I68)-SMALL(I63:I68,1)-SMALL(I63:I68,2))))</f>
        <v>0</v>
      </c>
    </row>
    <row r="71" spans="1:9" ht="15.75" x14ac:dyDescent="0.25">
      <c r="B71" s="48" t="s">
        <v>58</v>
      </c>
      <c r="C71" s="49">
        <f>C70+D70</f>
        <v>0</v>
      </c>
      <c r="D71" s="95" t="str">
        <f>AK14</f>
        <v>13th</v>
      </c>
      <c r="E71" s="42"/>
    </row>
  </sheetData>
  <sheetProtection formatColumns="0" sort="0"/>
  <phoneticPr fontId="0" type="noConversion"/>
  <conditionalFormatting sqref="AJ2:AJ14">
    <cfRule type="cellIs" dxfId="267" priority="97" stopIfTrue="1" operator="equal">
      <formula>1</formula>
    </cfRule>
    <cfRule type="cellIs" dxfId="266" priority="98" stopIfTrue="1" operator="equal">
      <formula>2</formula>
    </cfRule>
    <cfRule type="cellIs" dxfId="265" priority="99" stopIfTrue="1" operator="equal">
      <formula>3</formula>
    </cfRule>
  </conditionalFormatting>
  <conditionalFormatting sqref="AK2:AK14">
    <cfRule type="cellIs" dxfId="264" priority="100" stopIfTrue="1" operator="equal">
      <formula>"First"</formula>
    </cfRule>
    <cfRule type="cellIs" dxfId="263" priority="101" stopIfTrue="1" operator="equal">
      <formula>"Second"</formula>
    </cfRule>
    <cfRule type="cellIs" dxfId="262" priority="102" stopIfTrue="1" operator="equal">
      <formula>"Third"</formula>
    </cfRule>
  </conditionalFormatting>
  <conditionalFormatting sqref="AM2">
    <cfRule type="cellIs" dxfId="261" priority="103" stopIfTrue="1" operator="equal">
      <formula>#REF!</formula>
    </cfRule>
  </conditionalFormatting>
  <conditionalFormatting sqref="AM3:AM14">
    <cfRule type="cellIs" dxfId="260" priority="104" stopIfTrue="1" operator="equal">
      <formula>"1st"</formula>
    </cfRule>
    <cfRule type="cellIs" dxfId="259" priority="105" stopIfTrue="1" operator="equal">
      <formula>"2nd"</formula>
    </cfRule>
    <cfRule type="cellIs" dxfId="258" priority="106" stopIfTrue="1" operator="equal">
      <formula>"3rd"</formula>
    </cfRule>
  </conditionalFormatting>
  <conditionalFormatting sqref="Z27:AB27">
    <cfRule type="cellIs" dxfId="257" priority="82" stopIfTrue="1" operator="equal">
      <formula>"First"</formula>
    </cfRule>
    <cfRule type="cellIs" dxfId="256" priority="83" stopIfTrue="1" operator="equal">
      <formula>"Second"</formula>
    </cfRule>
    <cfRule type="cellIs" dxfId="255" priority="84" stopIfTrue="1" operator="equal">
      <formula>"Third"</formula>
    </cfRule>
  </conditionalFormatting>
  <conditionalFormatting sqref="Z60:AB60">
    <cfRule type="cellIs" dxfId="254" priority="58" stopIfTrue="1" operator="equal">
      <formula>"First"</formula>
    </cfRule>
    <cfRule type="cellIs" dxfId="253" priority="59" stopIfTrue="1" operator="equal">
      <formula>"Second"</formula>
    </cfRule>
    <cfRule type="cellIs" dxfId="252" priority="60" stopIfTrue="1" operator="equal">
      <formula>"Third"</formula>
    </cfRule>
  </conditionalFormatting>
  <conditionalFormatting sqref="D27">
    <cfRule type="cellIs" dxfId="251" priority="40" stopIfTrue="1" operator="equal">
      <formula>"First"</formula>
    </cfRule>
    <cfRule type="cellIs" dxfId="250" priority="41" stopIfTrue="1" operator="equal">
      <formula>"Second"</formula>
    </cfRule>
    <cfRule type="cellIs" dxfId="249" priority="42" stopIfTrue="1" operator="equal">
      <formula>"Third"</formula>
    </cfRule>
  </conditionalFormatting>
  <conditionalFormatting sqref="N27">
    <cfRule type="cellIs" dxfId="248" priority="37" stopIfTrue="1" operator="equal">
      <formula>"First"</formula>
    </cfRule>
    <cfRule type="cellIs" dxfId="247" priority="38" stopIfTrue="1" operator="equal">
      <formula>"Second"</formula>
    </cfRule>
    <cfRule type="cellIs" dxfId="246" priority="39" stopIfTrue="1" operator="equal">
      <formula>"Third"</formula>
    </cfRule>
  </conditionalFormatting>
  <conditionalFormatting sqref="X27">
    <cfRule type="cellIs" dxfId="245" priority="34" stopIfTrue="1" operator="equal">
      <formula>"First"</formula>
    </cfRule>
    <cfRule type="cellIs" dxfId="244" priority="35" stopIfTrue="1" operator="equal">
      <formula>"Second"</formula>
    </cfRule>
    <cfRule type="cellIs" dxfId="243" priority="36" stopIfTrue="1" operator="equal">
      <formula>"Third"</formula>
    </cfRule>
  </conditionalFormatting>
  <conditionalFormatting sqref="X38">
    <cfRule type="cellIs" dxfId="242" priority="31" stopIfTrue="1" operator="equal">
      <formula>"First"</formula>
    </cfRule>
    <cfRule type="cellIs" dxfId="241" priority="32" stopIfTrue="1" operator="equal">
      <formula>"Second"</formula>
    </cfRule>
    <cfRule type="cellIs" dxfId="240" priority="33" stopIfTrue="1" operator="equal">
      <formula>"Third"</formula>
    </cfRule>
  </conditionalFormatting>
  <conditionalFormatting sqref="N38">
    <cfRule type="cellIs" dxfId="239" priority="28" stopIfTrue="1" operator="equal">
      <formula>"First"</formula>
    </cfRule>
    <cfRule type="cellIs" dxfId="238" priority="29" stopIfTrue="1" operator="equal">
      <formula>"Second"</formula>
    </cfRule>
    <cfRule type="cellIs" dxfId="237" priority="30" stopIfTrue="1" operator="equal">
      <formula>"Third"</formula>
    </cfRule>
  </conditionalFormatting>
  <conditionalFormatting sqref="D38">
    <cfRule type="cellIs" dxfId="236" priority="25" stopIfTrue="1" operator="equal">
      <formula>"First"</formula>
    </cfRule>
    <cfRule type="cellIs" dxfId="235" priority="26" stopIfTrue="1" operator="equal">
      <formula>"Second"</formula>
    </cfRule>
    <cfRule type="cellIs" dxfId="234" priority="27" stopIfTrue="1" operator="equal">
      <formula>"Third"</formula>
    </cfRule>
  </conditionalFormatting>
  <conditionalFormatting sqref="D49">
    <cfRule type="cellIs" dxfId="233" priority="22" stopIfTrue="1" operator="equal">
      <formula>"First"</formula>
    </cfRule>
    <cfRule type="cellIs" dxfId="232" priority="23" stopIfTrue="1" operator="equal">
      <formula>"Second"</formula>
    </cfRule>
    <cfRule type="cellIs" dxfId="231" priority="24" stopIfTrue="1" operator="equal">
      <formula>"Third"</formula>
    </cfRule>
  </conditionalFormatting>
  <conditionalFormatting sqref="N49">
    <cfRule type="cellIs" dxfId="230" priority="19" stopIfTrue="1" operator="equal">
      <formula>"First"</formula>
    </cfRule>
    <cfRule type="cellIs" dxfId="229" priority="20" stopIfTrue="1" operator="equal">
      <formula>"Second"</formula>
    </cfRule>
    <cfRule type="cellIs" dxfId="228" priority="21" stopIfTrue="1" operator="equal">
      <formula>"Third"</formula>
    </cfRule>
  </conditionalFormatting>
  <conditionalFormatting sqref="X49">
    <cfRule type="cellIs" dxfId="227" priority="16" stopIfTrue="1" operator="equal">
      <formula>"First"</formula>
    </cfRule>
    <cfRule type="cellIs" dxfId="226" priority="17" stopIfTrue="1" operator="equal">
      <formula>"Second"</formula>
    </cfRule>
    <cfRule type="cellIs" dxfId="225" priority="18" stopIfTrue="1" operator="equal">
      <formula>"Third"</formula>
    </cfRule>
  </conditionalFormatting>
  <conditionalFormatting sqref="X60">
    <cfRule type="cellIs" dxfId="224" priority="13" stopIfTrue="1" operator="equal">
      <formula>"First"</formula>
    </cfRule>
    <cfRule type="cellIs" dxfId="223" priority="14" stopIfTrue="1" operator="equal">
      <formula>"Second"</formula>
    </cfRule>
    <cfRule type="cellIs" dxfId="222" priority="15" stopIfTrue="1" operator="equal">
      <formula>"Third"</formula>
    </cfRule>
  </conditionalFormatting>
  <conditionalFormatting sqref="D60">
    <cfRule type="cellIs" dxfId="221" priority="7" stopIfTrue="1" operator="equal">
      <formula>"First"</formula>
    </cfRule>
    <cfRule type="cellIs" dxfId="220" priority="8" stopIfTrue="1" operator="equal">
      <formula>"Second"</formula>
    </cfRule>
    <cfRule type="cellIs" dxfId="219" priority="9" stopIfTrue="1" operator="equal">
      <formula>"Third"</formula>
    </cfRule>
  </conditionalFormatting>
  <conditionalFormatting sqref="D71">
    <cfRule type="cellIs" dxfId="218" priority="4" stopIfTrue="1" operator="equal">
      <formula>"First"</formula>
    </cfRule>
    <cfRule type="cellIs" dxfId="217" priority="5" stopIfTrue="1" operator="equal">
      <formula>"Second"</formula>
    </cfRule>
    <cfRule type="cellIs" dxfId="216" priority="6" stopIfTrue="1" operator="equal">
      <formula>"Third"</formula>
    </cfRule>
  </conditionalFormatting>
  <conditionalFormatting sqref="N60">
    <cfRule type="cellIs" dxfId="215" priority="1" stopIfTrue="1" operator="equal">
      <formula>"First"</formula>
    </cfRule>
    <cfRule type="cellIs" dxfId="214" priority="2" stopIfTrue="1" operator="equal">
      <formula>"Second"</formula>
    </cfRule>
    <cfRule type="cellIs" dxfId="213" priority="3" stopIfTrue="1" operator="equal">
      <formula>"Third"</formula>
    </cfRule>
  </conditionalFormatting>
  <printOptions horizontalCentered="1"/>
  <pageMargins left="0.15748031496062992" right="0.15748031496062992" top="0.39370078740157483" bottom="0.39370078740157483" header="0" footer="0"/>
  <pageSetup paperSize="9" scale="68" orientation="landscape" copies="3" r:id="rId1"/>
  <headerFooter alignWithMargins="0">
    <oddHeader>&amp;C&amp;"Arial,Bold"&amp;14SCHOOL GYM NATIONAL FINAL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BE62-9AB1-9643-92D1-6A0C843A8D51}">
  <dimension ref="A1:AK99"/>
  <sheetViews>
    <sheetView tabSelected="1" zoomScale="80" zoomScaleNormal="80" workbookViewId="0">
      <selection sqref="A1:G1"/>
    </sheetView>
  </sheetViews>
  <sheetFormatPr defaultColWidth="11.5703125" defaultRowHeight="15" x14ac:dyDescent="0.2"/>
  <cols>
    <col min="1" max="1" width="8.7109375" customWidth="1"/>
    <col min="2" max="2" width="24.7109375" customWidth="1"/>
    <col min="3" max="5" width="12.7109375" style="181" customWidth="1"/>
    <col min="6" max="6" width="24.7109375" customWidth="1"/>
    <col min="7" max="7" width="16.7109375" style="181" customWidth="1"/>
    <col min="8" max="10" width="3.7109375" customWidth="1"/>
    <col min="11" max="11" width="9.140625" style="182" customWidth="1"/>
    <col min="12" max="12" width="26" style="183" bestFit="1" customWidth="1"/>
    <col min="13" max="15" width="11.5703125" style="179"/>
    <col min="16" max="17" width="11.5703125" style="180"/>
    <col min="18" max="18" width="18.28515625" style="178" customWidth="1"/>
    <col min="19" max="19" width="2.85546875" customWidth="1"/>
    <col min="20" max="20" width="11.5703125" style="186"/>
    <col min="21" max="21" width="30.140625" bestFit="1" customWidth="1"/>
    <col min="22" max="23" width="7" style="168" bestFit="1" customWidth="1"/>
    <col min="24" max="24" width="9" style="168" customWidth="1"/>
    <col min="25" max="25" width="11.5703125" style="181"/>
    <col min="26" max="26" width="9.140625" bestFit="1" customWidth="1"/>
    <col min="27" max="27" width="19.7109375" bestFit="1" customWidth="1"/>
    <col min="28" max="28" width="3.140625" customWidth="1"/>
    <col min="29" max="29" width="11.5703125" style="187"/>
    <col min="30" max="30" width="21.28515625" bestFit="1" customWidth="1"/>
    <col min="31" max="32" width="11.5703125" style="168"/>
    <col min="33" max="33" width="9" style="168" customWidth="1"/>
    <col min="35" max="35" width="11.5703125" style="181"/>
    <col min="37" max="37" width="38.5703125" bestFit="1" customWidth="1"/>
  </cols>
  <sheetData>
    <row r="1" spans="1:37" ht="26.1" customHeight="1" x14ac:dyDescent="0.4">
      <c r="A1" s="306" t="s">
        <v>645</v>
      </c>
      <c r="B1" s="306"/>
      <c r="C1" s="306"/>
      <c r="D1" s="306"/>
      <c r="E1" s="306"/>
      <c r="F1" s="306"/>
      <c r="G1" s="306"/>
      <c r="K1" s="303" t="s">
        <v>642</v>
      </c>
      <c r="L1" s="303"/>
      <c r="M1" s="303"/>
      <c r="N1" s="303"/>
      <c r="O1" s="303"/>
      <c r="P1" s="303"/>
      <c r="Q1" s="303"/>
      <c r="R1" s="303"/>
      <c r="T1" s="304" t="s">
        <v>643</v>
      </c>
      <c r="U1" s="304"/>
      <c r="V1" s="304"/>
      <c r="W1" s="304"/>
      <c r="X1" s="304"/>
      <c r="Y1" s="304"/>
      <c r="Z1" s="304"/>
      <c r="AA1" s="304"/>
      <c r="AC1" s="305" t="s">
        <v>643</v>
      </c>
      <c r="AD1" s="305"/>
      <c r="AE1" s="305"/>
      <c r="AF1" s="305"/>
      <c r="AG1" s="305"/>
      <c r="AH1" s="305"/>
      <c r="AI1" s="305"/>
      <c r="AJ1" s="305"/>
      <c r="AK1" s="305"/>
    </row>
    <row r="2" spans="1:37" ht="20.100000000000001" customHeight="1" x14ac:dyDescent="0.25">
      <c r="K2" s="213" t="s">
        <v>635</v>
      </c>
      <c r="L2" s="214" t="s">
        <v>597</v>
      </c>
      <c r="M2" s="215" t="s">
        <v>165</v>
      </c>
      <c r="N2" s="215" t="s">
        <v>166</v>
      </c>
      <c r="O2" s="215" t="s">
        <v>599</v>
      </c>
      <c r="P2" s="213" t="s">
        <v>600</v>
      </c>
      <c r="Q2" s="213" t="s">
        <v>592</v>
      </c>
      <c r="R2" s="213" t="s">
        <v>2</v>
      </c>
      <c r="S2" s="178"/>
      <c r="T2" s="188" t="s">
        <v>635</v>
      </c>
      <c r="U2" s="189" t="s">
        <v>597</v>
      </c>
      <c r="V2" s="190" t="s">
        <v>165</v>
      </c>
      <c r="W2" s="190" t="s">
        <v>166</v>
      </c>
      <c r="X2" s="190" t="s">
        <v>599</v>
      </c>
      <c r="Y2" s="191" t="s">
        <v>600</v>
      </c>
      <c r="Z2" s="191" t="s">
        <v>592</v>
      </c>
      <c r="AA2" s="191" t="s">
        <v>2</v>
      </c>
      <c r="AC2" s="200" t="s">
        <v>635</v>
      </c>
      <c r="AD2" s="201" t="s">
        <v>597</v>
      </c>
      <c r="AE2" s="202" t="s">
        <v>165</v>
      </c>
      <c r="AF2" s="202" t="s">
        <v>166</v>
      </c>
      <c r="AG2" s="202" t="s">
        <v>599</v>
      </c>
      <c r="AH2" s="202" t="s">
        <v>599</v>
      </c>
      <c r="AI2" s="203" t="s">
        <v>600</v>
      </c>
      <c r="AJ2" s="203" t="s">
        <v>592</v>
      </c>
      <c r="AK2" s="203" t="s">
        <v>2</v>
      </c>
    </row>
    <row r="3" spans="1:37" ht="20.100000000000001" customHeight="1" x14ac:dyDescent="0.3">
      <c r="A3" s="262">
        <v>672</v>
      </c>
      <c r="B3" s="263" t="s">
        <v>399</v>
      </c>
      <c r="C3" s="260">
        <v>15.1</v>
      </c>
      <c r="D3" s="260">
        <v>15.3</v>
      </c>
      <c r="E3" s="264">
        <v>30.4</v>
      </c>
      <c r="F3" s="259" t="s">
        <v>396</v>
      </c>
      <c r="G3" s="261" t="s">
        <v>8</v>
      </c>
      <c r="K3" s="216">
        <f>'U14B 591'!A19</f>
        <v>501</v>
      </c>
      <c r="L3" s="217" t="str">
        <f>'U14B 591'!B19</f>
        <v>Wilfred Dennis</v>
      </c>
      <c r="M3" s="218">
        <f>'U14B 591'!C19</f>
        <v>13.2</v>
      </c>
      <c r="N3" s="218">
        <f>'U14B 591'!D19</f>
        <v>14.3</v>
      </c>
      <c r="O3" s="218">
        <f>SUM(M3:N3)</f>
        <v>27.5</v>
      </c>
      <c r="P3" s="220">
        <f>IF(O3&gt;0,RANK(O3,O$3:O$100,0),"")</f>
        <v>21</v>
      </c>
      <c r="Q3" s="220" t="str">
        <f>'U14B 591'!A$18</f>
        <v>E</v>
      </c>
      <c r="R3" s="219" t="str">
        <f>'U14B 591'!B$18</f>
        <v>St Faith's</v>
      </c>
      <c r="T3" s="192">
        <f>'U14G 491'!A19</f>
        <v>401</v>
      </c>
      <c r="U3" s="193" t="str">
        <f>'U14G 491'!B19</f>
        <v>Amelie Scott</v>
      </c>
      <c r="V3" s="194">
        <f>'U14G 491'!C19</f>
        <v>14.17</v>
      </c>
      <c r="W3" s="194">
        <f>'U14G 491'!D19</f>
        <v>15.25</v>
      </c>
      <c r="X3" s="195">
        <f>SUM(V3:W3)</f>
        <v>29.42</v>
      </c>
      <c r="Y3" s="197">
        <f>IF(X3&gt;0,RANK(X3,X$3:X$100,0),"")</f>
        <v>12</v>
      </c>
      <c r="Z3" s="197" t="str">
        <f>'U14G 491'!A$18</f>
        <v>E</v>
      </c>
      <c r="AA3" s="196" t="str">
        <f>'U14G 491'!B$18</f>
        <v>Great Baddow</v>
      </c>
      <c r="AC3" s="204">
        <f>'U14M 691'!A19</f>
        <v>601</v>
      </c>
      <c r="AD3" s="205" t="str">
        <f>'U14M 691'!B19</f>
        <v>Julien Hoberg</v>
      </c>
      <c r="AE3" s="206">
        <f>'U14M 691'!C19</f>
        <v>11.667</v>
      </c>
      <c r="AF3" s="206">
        <f>'U14M 691'!D19</f>
        <v>14.65</v>
      </c>
      <c r="AG3" s="207">
        <f>SUM(AE3:AF3)</f>
        <v>26.317</v>
      </c>
      <c r="AH3" s="205" t="str">
        <f>'U14M 691'!E19</f>
        <v>B</v>
      </c>
      <c r="AI3" s="209">
        <f>IF(AG3&gt;0,RANK(AG3,AG$3:AG$100,0),"")</f>
        <v>26</v>
      </c>
      <c r="AJ3" s="209" t="str">
        <f>'U14M 691'!A$18</f>
        <v>E</v>
      </c>
      <c r="AK3" s="209" t="str">
        <f>'U14M 691'!B$18</f>
        <v>Great Baddow</v>
      </c>
    </row>
    <row r="4" spans="1:37" ht="20.100000000000001" customHeight="1" x14ac:dyDescent="0.3">
      <c r="A4" s="222">
        <v>671</v>
      </c>
      <c r="B4" s="223" t="s">
        <v>233</v>
      </c>
      <c r="C4" s="228">
        <v>14.634</v>
      </c>
      <c r="D4" s="228">
        <v>15.4</v>
      </c>
      <c r="E4" s="229">
        <v>30.033999999999999</v>
      </c>
      <c r="F4" s="225" t="s">
        <v>396</v>
      </c>
      <c r="G4" s="177" t="s">
        <v>10</v>
      </c>
      <c r="K4" s="216">
        <f>'U14B 591'!A20</f>
        <v>502</v>
      </c>
      <c r="L4" s="217" t="str">
        <f>'U14B 591'!B20</f>
        <v>Noah Holt</v>
      </c>
      <c r="M4" s="218">
        <f>'U14B 591'!C20</f>
        <v>13.45</v>
      </c>
      <c r="N4" s="218">
        <f>'U14B 591'!D20</f>
        <v>14.8</v>
      </c>
      <c r="O4" s="218">
        <f t="shared" ref="O4:O67" si="0">SUM(M4:N4)</f>
        <v>28.25</v>
      </c>
      <c r="P4" s="220">
        <f t="shared" ref="P4:P67" si="1">IF(O4&gt;0,RANK(O4,O$3:O$100,0),"")</f>
        <v>12</v>
      </c>
      <c r="Q4" s="220" t="str">
        <f>'U14B 591'!A$18</f>
        <v>E</v>
      </c>
      <c r="R4" s="219" t="str">
        <f>'U14B 591'!B$18</f>
        <v>St Faith's</v>
      </c>
      <c r="T4" s="192">
        <f>'U14G 491'!A20</f>
        <v>402</v>
      </c>
      <c r="U4" s="193" t="str">
        <f>'U14G 491'!B20</f>
        <v>Isabella Brogan</v>
      </c>
      <c r="V4" s="194">
        <f>'U14G 491'!C20</f>
        <v>12.53</v>
      </c>
      <c r="W4" s="194">
        <f>'U14G 491'!D20</f>
        <v>14.45</v>
      </c>
      <c r="X4" s="195">
        <f t="shared" ref="X4:X67" si="2">SUM(V4:W4)</f>
        <v>26.979999999999997</v>
      </c>
      <c r="Y4" s="197">
        <f t="shared" ref="Y4:Y67" si="3">IF(X4&gt;0,RANK(X4,X$3:X$100,0),"")</f>
        <v>37</v>
      </c>
      <c r="Z4" s="197" t="str">
        <f>'U14G 491'!A$18</f>
        <v>E</v>
      </c>
      <c r="AA4" s="196" t="str">
        <f>'U14G 491'!B$18</f>
        <v>Great Baddow</v>
      </c>
      <c r="AC4" s="204">
        <f>'U14M 691'!A20</f>
        <v>602</v>
      </c>
      <c r="AD4" s="205" t="str">
        <f>'U14M 691'!B20</f>
        <v>Connor Bishop</v>
      </c>
      <c r="AE4" s="206">
        <f>'U14M 691'!C20</f>
        <v>11.7</v>
      </c>
      <c r="AF4" s="206">
        <f>'U14M 691'!D20</f>
        <v>14</v>
      </c>
      <c r="AG4" s="207">
        <f t="shared" ref="AG4:AG67" si="4">SUM(AE4:AF4)</f>
        <v>25.7</v>
      </c>
      <c r="AH4" s="205" t="str">
        <f>'U14M 691'!E20</f>
        <v>B</v>
      </c>
      <c r="AI4" s="209">
        <f t="shared" ref="AI4:AI67" si="5">IF(AG4&gt;0,RANK(AG4,AG$3:AG$100,0),"")</f>
        <v>28</v>
      </c>
      <c r="AJ4" s="209" t="str">
        <f>'U14M 691'!A$18</f>
        <v>E</v>
      </c>
      <c r="AK4" s="209" t="str">
        <f>'U14M 691'!B$18</f>
        <v>Great Baddow</v>
      </c>
    </row>
    <row r="5" spans="1:37" ht="20.100000000000001" customHeight="1" x14ac:dyDescent="0.3">
      <c r="A5" s="222">
        <v>523</v>
      </c>
      <c r="B5" s="223" t="s">
        <v>334</v>
      </c>
      <c r="C5" s="228">
        <v>14.1</v>
      </c>
      <c r="D5" s="228">
        <v>15.55</v>
      </c>
      <c r="E5" s="229">
        <v>29.65</v>
      </c>
      <c r="F5" s="225" t="s">
        <v>333</v>
      </c>
      <c r="G5" s="177" t="s">
        <v>12</v>
      </c>
      <c r="K5" s="216">
        <f>'U14B 591'!A21</f>
        <v>503</v>
      </c>
      <c r="L5" s="217" t="str">
        <f>'U14B 591'!B21</f>
        <v>Jem Hifzi</v>
      </c>
      <c r="M5" s="218">
        <f>'U14B 591'!C21</f>
        <v>13.85</v>
      </c>
      <c r="N5" s="218">
        <f>'U14B 591'!D21</f>
        <v>14.3</v>
      </c>
      <c r="O5" s="218">
        <f t="shared" si="0"/>
        <v>28.15</v>
      </c>
      <c r="P5" s="220">
        <f t="shared" si="1"/>
        <v>15</v>
      </c>
      <c r="Q5" s="220" t="str">
        <f>'U14B 591'!A$18</f>
        <v>E</v>
      </c>
      <c r="R5" s="219" t="str">
        <f>'U14B 591'!B$18</f>
        <v>St Faith's</v>
      </c>
      <c r="T5" s="192">
        <f>'U14G 491'!A21</f>
        <v>403</v>
      </c>
      <c r="U5" s="193" t="str">
        <f>'U14G 491'!B21</f>
        <v>Amelie Klinker</v>
      </c>
      <c r="V5" s="194">
        <f>'U14G 491'!C21</f>
        <v>13.2</v>
      </c>
      <c r="W5" s="194">
        <f>'U14G 491'!D21</f>
        <v>14.85</v>
      </c>
      <c r="X5" s="195">
        <f t="shared" si="2"/>
        <v>28.049999999999997</v>
      </c>
      <c r="Y5" s="197">
        <f t="shared" si="3"/>
        <v>36</v>
      </c>
      <c r="Z5" s="197" t="str">
        <f>'U14G 491'!A$18</f>
        <v>E</v>
      </c>
      <c r="AA5" s="196" t="str">
        <f>'U14G 491'!B$18</f>
        <v>Great Baddow</v>
      </c>
      <c r="AC5" s="204">
        <f>'U14M 691'!A21</f>
        <v>603</v>
      </c>
      <c r="AD5" s="205" t="str">
        <f>'U14M 691'!B21</f>
        <v>Sophie Catchpole</v>
      </c>
      <c r="AE5" s="206">
        <f>'U14M 691'!C21</f>
        <v>12.234</v>
      </c>
      <c r="AF5" s="206">
        <f>'U14M 691'!D21</f>
        <v>15.5</v>
      </c>
      <c r="AG5" s="207">
        <f t="shared" si="4"/>
        <v>27.734000000000002</v>
      </c>
      <c r="AH5" s="205" t="str">
        <f>'U14M 691'!E21</f>
        <v>G</v>
      </c>
      <c r="AI5" s="209">
        <f t="shared" si="5"/>
        <v>21</v>
      </c>
      <c r="AJ5" s="209" t="str">
        <f>'U14M 691'!A$18</f>
        <v>E</v>
      </c>
      <c r="AK5" s="209" t="str">
        <f>'U14M 691'!B$18</f>
        <v>Great Baddow</v>
      </c>
    </row>
    <row r="6" spans="1:37" ht="20.100000000000001" customHeight="1" x14ac:dyDescent="0.3">
      <c r="A6" s="222">
        <v>511</v>
      </c>
      <c r="B6" s="223" t="s">
        <v>644</v>
      </c>
      <c r="C6" s="228">
        <v>14.55</v>
      </c>
      <c r="D6" s="228">
        <v>15.1</v>
      </c>
      <c r="E6" s="229">
        <v>29.65</v>
      </c>
      <c r="F6" s="225" t="s">
        <v>314</v>
      </c>
      <c r="G6" s="177" t="s">
        <v>640</v>
      </c>
      <c r="K6" s="216">
        <f>'U14B 591'!A22</f>
        <v>504</v>
      </c>
      <c r="L6" s="217" t="str">
        <f>'U14B 591'!B22</f>
        <v>Reuben Lygoe</v>
      </c>
      <c r="M6" s="218">
        <f>'U14B 591'!C22</f>
        <v>13.7</v>
      </c>
      <c r="N6" s="218">
        <f>'U14B 591'!D22</f>
        <v>15</v>
      </c>
      <c r="O6" s="218">
        <f t="shared" si="0"/>
        <v>28.7</v>
      </c>
      <c r="P6" s="220">
        <f t="shared" si="1"/>
        <v>8</v>
      </c>
      <c r="Q6" s="220" t="str">
        <f>'U14B 591'!A$18</f>
        <v>E</v>
      </c>
      <c r="R6" s="219" t="str">
        <f>'U14B 591'!B$18</f>
        <v>St Faith's</v>
      </c>
      <c r="T6" s="192">
        <f>'U14G 491'!A22</f>
        <v>404</v>
      </c>
      <c r="U6" s="193" t="str">
        <f>'U14G 491'!B22</f>
        <v>Mia Kersey-Bank</v>
      </c>
      <c r="V6" s="194">
        <f>'U14G 491'!C22</f>
        <v>13.8</v>
      </c>
      <c r="W6" s="194">
        <f>'U14G 491'!D22</f>
        <v>14.85</v>
      </c>
      <c r="X6" s="195">
        <f t="shared" si="2"/>
        <v>28.65</v>
      </c>
      <c r="Y6" s="197">
        <f t="shared" si="3"/>
        <v>27</v>
      </c>
      <c r="Z6" s="197" t="str">
        <f>'U14G 491'!A$18</f>
        <v>E</v>
      </c>
      <c r="AA6" s="196" t="str">
        <f>'U14G 491'!B$18</f>
        <v>Great Baddow</v>
      </c>
      <c r="AC6" s="204">
        <f>'U14M 691'!A22</f>
        <v>604</v>
      </c>
      <c r="AD6" s="205" t="str">
        <f>'U14M 691'!B22</f>
        <v>Emma Skamlova</v>
      </c>
      <c r="AE6" s="206">
        <f>'U14M 691'!C22</f>
        <v>13.15</v>
      </c>
      <c r="AF6" s="206">
        <f>'U14M 691'!D22</f>
        <v>14.6</v>
      </c>
      <c r="AG6" s="207">
        <f t="shared" si="4"/>
        <v>27.75</v>
      </c>
      <c r="AH6" s="205" t="str">
        <f>'U14M 691'!E22</f>
        <v>G</v>
      </c>
      <c r="AI6" s="209">
        <f t="shared" si="5"/>
        <v>20</v>
      </c>
      <c r="AJ6" s="209" t="str">
        <f>'U14M 691'!A$18</f>
        <v>E</v>
      </c>
      <c r="AK6" s="209" t="str">
        <f>'U14M 691'!B$18</f>
        <v>Great Baddow</v>
      </c>
    </row>
    <row r="7" spans="1:37" ht="20.100000000000001" customHeight="1" x14ac:dyDescent="0.3">
      <c r="A7" s="222">
        <v>505</v>
      </c>
      <c r="B7" s="223" t="s">
        <v>327</v>
      </c>
      <c r="C7" s="228">
        <v>14.4</v>
      </c>
      <c r="D7" s="228">
        <v>15.2</v>
      </c>
      <c r="E7" s="229">
        <v>29.6</v>
      </c>
      <c r="F7" s="225" t="s">
        <v>115</v>
      </c>
      <c r="G7" s="177" t="s">
        <v>641</v>
      </c>
      <c r="K7" s="251">
        <f>'U14B 591'!A23</f>
        <v>505</v>
      </c>
      <c r="L7" s="214" t="str">
        <f>'U14B 591'!B23</f>
        <v>Max Burnell</v>
      </c>
      <c r="M7" s="248">
        <f>'U14B 591'!C23</f>
        <v>14.4</v>
      </c>
      <c r="N7" s="248">
        <f>'U14B 591'!D23</f>
        <v>15.2</v>
      </c>
      <c r="O7" s="248">
        <f t="shared" si="0"/>
        <v>29.6</v>
      </c>
      <c r="P7" s="213">
        <f t="shared" si="1"/>
        <v>3</v>
      </c>
      <c r="Q7" s="213" t="str">
        <f>'U14B 591'!A$18</f>
        <v>E</v>
      </c>
      <c r="R7" s="252" t="str">
        <f>'U14B 591'!B$18</f>
        <v>St Faith's</v>
      </c>
      <c r="T7" s="192">
        <f>'U14G 491'!A23</f>
        <v>405</v>
      </c>
      <c r="U7" s="193" t="str">
        <f>'U14G 491'!B23</f>
        <v>Francesca DeFeo</v>
      </c>
      <c r="V7" s="194">
        <f>'U14G 491'!C23</f>
        <v>14.17</v>
      </c>
      <c r="W7" s="194">
        <f>'U14G 491'!D23</f>
        <v>14.6</v>
      </c>
      <c r="X7" s="195">
        <f t="shared" si="2"/>
        <v>28.77</v>
      </c>
      <c r="Y7" s="197">
        <f t="shared" si="3"/>
        <v>23</v>
      </c>
      <c r="Z7" s="197" t="str">
        <f>'U14G 491'!A$18</f>
        <v>E</v>
      </c>
      <c r="AA7" s="196" t="str">
        <f>'U14G 491'!B$18</f>
        <v>Great Baddow</v>
      </c>
      <c r="AC7" s="204">
        <f>'U14M 691'!A23</f>
        <v>605</v>
      </c>
      <c r="AD7" s="205">
        <f>'U14M 691'!B23</f>
        <v>0</v>
      </c>
      <c r="AE7" s="206">
        <f>'U14M 691'!C23</f>
        <v>0</v>
      </c>
      <c r="AF7" s="206">
        <f>'U14M 691'!D23</f>
        <v>0</v>
      </c>
      <c r="AG7" s="207">
        <f t="shared" si="4"/>
        <v>0</v>
      </c>
      <c r="AH7" s="205">
        <f>'U14M 691'!E23</f>
        <v>0</v>
      </c>
      <c r="AI7" s="209" t="str">
        <f t="shared" si="5"/>
        <v/>
      </c>
      <c r="AJ7" s="209" t="str">
        <f>'U14M 691'!A$18</f>
        <v>E</v>
      </c>
      <c r="AK7" s="209" t="str">
        <f>'U14M 691'!B$18</f>
        <v>Great Baddow</v>
      </c>
    </row>
    <row r="8" spans="1:37" ht="20.100000000000001" customHeight="1" x14ac:dyDescent="0.25">
      <c r="A8" s="171"/>
      <c r="B8" s="171"/>
      <c r="C8" s="267"/>
      <c r="D8" s="267"/>
      <c r="E8" s="267"/>
      <c r="F8" s="171"/>
      <c r="G8" s="267"/>
      <c r="K8" s="216">
        <f>'U14B 591'!A24</f>
        <v>506</v>
      </c>
      <c r="L8" s="217">
        <f>'U14B 591'!B24</f>
        <v>0</v>
      </c>
      <c r="M8" s="218">
        <f>'U14B 591'!C24</f>
        <v>0</v>
      </c>
      <c r="N8" s="218">
        <f>'U14B 591'!D24</f>
        <v>0</v>
      </c>
      <c r="O8" s="218">
        <f t="shared" si="0"/>
        <v>0</v>
      </c>
      <c r="P8" s="220" t="str">
        <f t="shared" si="1"/>
        <v/>
      </c>
      <c r="Q8" s="220" t="str">
        <f>'U14B 591'!A$18</f>
        <v>E</v>
      </c>
      <c r="R8" s="219" t="str">
        <f>'U14B 591'!B$18</f>
        <v>St Faith's</v>
      </c>
      <c r="T8" s="192">
        <f>'U14G 491'!A24</f>
        <v>406</v>
      </c>
      <c r="U8" s="193">
        <f>'U14G 491'!B24</f>
        <v>0</v>
      </c>
      <c r="V8" s="194">
        <f>'U14G 491'!C24</f>
        <v>0</v>
      </c>
      <c r="W8" s="194">
        <f>'U14G 491'!D24</f>
        <v>0</v>
      </c>
      <c r="X8" s="195">
        <f t="shared" si="2"/>
        <v>0</v>
      </c>
      <c r="Y8" s="197" t="str">
        <f t="shared" si="3"/>
        <v/>
      </c>
      <c r="Z8" s="197" t="str">
        <f>'U14G 491'!A$18</f>
        <v>E</v>
      </c>
      <c r="AA8" s="196" t="str">
        <f>'U14G 491'!B$18</f>
        <v>Great Baddow</v>
      </c>
      <c r="AC8" s="204">
        <f>'U14M 691'!A24</f>
        <v>606</v>
      </c>
      <c r="AD8" s="205">
        <f>'U14M 691'!B24</f>
        <v>0</v>
      </c>
      <c r="AE8" s="206">
        <f>'U14M 691'!C24</f>
        <v>0</v>
      </c>
      <c r="AF8" s="206">
        <f>'U14M 691'!D24</f>
        <v>0</v>
      </c>
      <c r="AG8" s="207">
        <f t="shared" si="4"/>
        <v>0</v>
      </c>
      <c r="AH8" s="205">
        <f>'U14M 691'!E24</f>
        <v>0</v>
      </c>
      <c r="AI8" s="209" t="str">
        <f t="shared" si="5"/>
        <v/>
      </c>
      <c r="AJ8" s="209" t="str">
        <f>'U14M 691'!A$18</f>
        <v>E</v>
      </c>
      <c r="AK8" s="209" t="str">
        <f>'U14M 691'!B$18</f>
        <v>Great Baddow</v>
      </c>
    </row>
    <row r="9" spans="1:37" ht="20.100000000000001" customHeight="1" x14ac:dyDescent="0.25">
      <c r="A9" s="171"/>
      <c r="B9" s="171"/>
      <c r="C9" s="267"/>
      <c r="D9" s="267"/>
      <c r="E9" s="267"/>
      <c r="F9" s="171"/>
      <c r="G9" s="267"/>
      <c r="K9" s="216" t="str">
        <f>'U14B 591'!A25</f>
        <v>R507</v>
      </c>
      <c r="L9" s="217">
        <f>'U14B 591'!B25</f>
        <v>0</v>
      </c>
      <c r="M9" s="218">
        <f>'U14B 591'!C25</f>
        <v>0</v>
      </c>
      <c r="N9" s="218">
        <f>'U14B 591'!D25</f>
        <v>0</v>
      </c>
      <c r="O9" s="218">
        <f t="shared" si="0"/>
        <v>0</v>
      </c>
      <c r="P9" s="220" t="str">
        <f t="shared" si="1"/>
        <v/>
      </c>
      <c r="Q9" s="220" t="str">
        <f>'U14B 591'!A$18</f>
        <v>E</v>
      </c>
      <c r="R9" s="219" t="str">
        <f>'U14B 591'!B$18</f>
        <v>St Faith's</v>
      </c>
      <c r="T9" s="192" t="str">
        <f>'U14G 491'!A25</f>
        <v>R407</v>
      </c>
      <c r="U9" s="193">
        <f>'U14G 491'!B25</f>
        <v>0</v>
      </c>
      <c r="V9" s="194">
        <f>'U14G 491'!C25</f>
        <v>0</v>
      </c>
      <c r="W9" s="194">
        <f>'U14G 491'!D25</f>
        <v>0</v>
      </c>
      <c r="X9" s="195">
        <f t="shared" si="2"/>
        <v>0</v>
      </c>
      <c r="Y9" s="197" t="str">
        <f t="shared" si="3"/>
        <v/>
      </c>
      <c r="Z9" s="197" t="str">
        <f>'U14G 491'!A$18</f>
        <v>E</v>
      </c>
      <c r="AA9" s="196" t="str">
        <f>'U14G 491'!B$18</f>
        <v>Great Baddow</v>
      </c>
      <c r="AC9" s="204" t="str">
        <f>'U14M 691'!A25</f>
        <v>R607</v>
      </c>
      <c r="AD9" s="205">
        <f>'U14M 691'!B25</f>
        <v>0</v>
      </c>
      <c r="AE9" s="206">
        <f>'U14M 691'!C25</f>
        <v>0</v>
      </c>
      <c r="AF9" s="206">
        <f>'U14M 691'!D25</f>
        <v>0</v>
      </c>
      <c r="AG9" s="207">
        <f t="shared" si="4"/>
        <v>0</v>
      </c>
      <c r="AH9" s="205">
        <f>'U14M 691'!E25</f>
        <v>0</v>
      </c>
      <c r="AI9" s="209" t="str">
        <f t="shared" si="5"/>
        <v/>
      </c>
      <c r="AJ9" s="209" t="str">
        <f>'U14M 691'!A$18</f>
        <v>E</v>
      </c>
      <c r="AK9" s="209" t="str">
        <f>'U14M 691'!B$18</f>
        <v>Great Baddow</v>
      </c>
    </row>
    <row r="10" spans="1:37" ht="20.100000000000001" customHeight="1" x14ac:dyDescent="0.25">
      <c r="A10" s="171"/>
      <c r="B10" s="171"/>
      <c r="C10" s="267"/>
      <c r="D10" s="267"/>
      <c r="E10" s="267"/>
      <c r="F10" s="171"/>
      <c r="G10" s="267"/>
      <c r="K10" s="216"/>
      <c r="L10" s="217"/>
      <c r="M10" s="218"/>
      <c r="N10" s="218"/>
      <c r="O10" s="218"/>
      <c r="P10" s="220" t="str">
        <f t="shared" si="1"/>
        <v/>
      </c>
      <c r="Q10" s="220"/>
      <c r="R10" s="219"/>
      <c r="T10" s="192"/>
      <c r="U10" s="193"/>
      <c r="V10" s="194"/>
      <c r="W10" s="194"/>
      <c r="X10" s="195"/>
      <c r="Y10" s="197" t="str">
        <f t="shared" si="3"/>
        <v/>
      </c>
      <c r="Z10" s="197"/>
      <c r="AA10" s="196"/>
      <c r="AC10" s="204"/>
      <c r="AD10" s="205"/>
      <c r="AE10" s="206"/>
      <c r="AF10" s="206"/>
      <c r="AG10" s="207"/>
      <c r="AH10" s="205"/>
      <c r="AI10" s="209" t="str">
        <f t="shared" si="5"/>
        <v/>
      </c>
      <c r="AJ10" s="209"/>
      <c r="AK10" s="209"/>
    </row>
    <row r="11" spans="1:37" ht="26.1" customHeight="1" x14ac:dyDescent="0.4">
      <c r="A11" s="306" t="s">
        <v>646</v>
      </c>
      <c r="B11" s="306"/>
      <c r="C11" s="306"/>
      <c r="D11" s="306"/>
      <c r="E11" s="306"/>
      <c r="F11" s="306"/>
      <c r="G11" s="306"/>
      <c r="K11" s="216">
        <f>'U14B 591'!A30</f>
        <v>522</v>
      </c>
      <c r="L11" s="217" t="str">
        <f>'U14B 591'!B30</f>
        <v>Dan Beale</v>
      </c>
      <c r="M11" s="218">
        <f>'U14B 591'!C30</f>
        <v>14</v>
      </c>
      <c r="N11" s="218">
        <f>'U14B 591'!D30</f>
        <v>15.35</v>
      </c>
      <c r="O11" s="218">
        <f t="shared" si="0"/>
        <v>29.35</v>
      </c>
      <c r="P11" s="220">
        <f t="shared" si="1"/>
        <v>5</v>
      </c>
      <c r="Q11" s="220" t="str">
        <f>'U14B 591'!A$29</f>
        <v>N</v>
      </c>
      <c r="R11" s="219" t="str">
        <f>'U14B 591'!B$29</f>
        <v>Royal Grammar</v>
      </c>
      <c r="T11" s="192">
        <f>'U14G 491'!A30</f>
        <v>422</v>
      </c>
      <c r="U11" s="193" t="str">
        <f>'U14G 491'!B30</f>
        <v>Lily Dodd</v>
      </c>
      <c r="V11" s="194">
        <f>'U14G 491'!C30</f>
        <v>14.13</v>
      </c>
      <c r="W11" s="194">
        <f>'U14G 491'!D30</f>
        <v>15.05</v>
      </c>
      <c r="X11" s="195">
        <f t="shared" si="2"/>
        <v>29.18</v>
      </c>
      <c r="Y11" s="197">
        <f t="shared" si="3"/>
        <v>15</v>
      </c>
      <c r="Z11" s="197" t="str">
        <f>'U14G 491'!A$29</f>
        <v>N</v>
      </c>
      <c r="AA11" s="196" t="str">
        <f>'U14G 491'!B$29</f>
        <v>Ullswater</v>
      </c>
      <c r="AC11" s="204">
        <f>'U14M 691'!A30</f>
        <v>622</v>
      </c>
      <c r="AD11" s="205" t="str">
        <f>'U14M 691'!B30</f>
        <v>James Mould</v>
      </c>
      <c r="AE11" s="206">
        <f>'U14M 691'!C30</f>
        <v>11.567</v>
      </c>
      <c r="AF11" s="206">
        <f>'U14M 691'!D30</f>
        <v>14</v>
      </c>
      <c r="AG11" s="207">
        <f t="shared" si="4"/>
        <v>25.567</v>
      </c>
      <c r="AH11" s="205" t="str">
        <f>'U14M 691'!E30</f>
        <v>B</v>
      </c>
      <c r="AI11" s="209">
        <f t="shared" si="5"/>
        <v>29</v>
      </c>
      <c r="AJ11" s="209" t="str">
        <f>'U14M 691'!A$29</f>
        <v>N</v>
      </c>
      <c r="AK11" s="209" t="str">
        <f>'U14M 691'!B$29</f>
        <v>Independent Grammar (IGS Durham)</v>
      </c>
    </row>
    <row r="12" spans="1:37" ht="20.100000000000001" customHeight="1" x14ac:dyDescent="0.25">
      <c r="A12" s="171"/>
      <c r="B12" s="171"/>
      <c r="C12" s="267"/>
      <c r="D12" s="267"/>
      <c r="E12" s="267"/>
      <c r="F12" s="171"/>
      <c r="G12" s="267"/>
      <c r="K12" s="251">
        <f>'U14B 591'!A31</f>
        <v>523</v>
      </c>
      <c r="L12" s="214" t="str">
        <f>'U14B 591'!B31</f>
        <v>Angus Robson</v>
      </c>
      <c r="M12" s="248">
        <f>'U14B 591'!C31</f>
        <v>14.1</v>
      </c>
      <c r="N12" s="248">
        <f>'U14B 591'!D31</f>
        <v>15.55</v>
      </c>
      <c r="O12" s="248">
        <f t="shared" si="0"/>
        <v>29.65</v>
      </c>
      <c r="P12" s="213">
        <f t="shared" si="1"/>
        <v>1</v>
      </c>
      <c r="Q12" s="213" t="str">
        <f>'U14B 591'!A$29</f>
        <v>N</v>
      </c>
      <c r="R12" s="252" t="str">
        <f>'U14B 591'!B$29</f>
        <v>Royal Grammar</v>
      </c>
      <c r="T12" s="192">
        <f>'U14G 491'!A31</f>
        <v>423</v>
      </c>
      <c r="U12" s="193" t="str">
        <f>'U14G 491'!B31</f>
        <v>Sadie Proctor</v>
      </c>
      <c r="V12" s="194">
        <f>'U14G 491'!C31</f>
        <v>14.2</v>
      </c>
      <c r="W12" s="194">
        <f>'U14G 491'!D31</f>
        <v>14.9</v>
      </c>
      <c r="X12" s="195">
        <f t="shared" si="2"/>
        <v>29.1</v>
      </c>
      <c r="Y12" s="197">
        <f t="shared" si="3"/>
        <v>17</v>
      </c>
      <c r="Z12" s="197" t="str">
        <f>'U14G 491'!A$29</f>
        <v>N</v>
      </c>
      <c r="AA12" s="196" t="str">
        <f>'U14G 491'!B$29</f>
        <v>Ullswater</v>
      </c>
      <c r="AC12" s="204">
        <f>'U14M 691'!A31</f>
        <v>623</v>
      </c>
      <c r="AD12" s="205" t="str">
        <f>'U14M 691'!B31</f>
        <v>Lennin Gamble</v>
      </c>
      <c r="AE12" s="206">
        <f>'U14M 691'!C31</f>
        <v>12.7</v>
      </c>
      <c r="AF12" s="206">
        <f>'U14M 691'!D31</f>
        <v>13.6</v>
      </c>
      <c r="AG12" s="207">
        <f t="shared" si="4"/>
        <v>26.299999999999997</v>
      </c>
      <c r="AH12" s="205" t="str">
        <f>'U14M 691'!E31</f>
        <v>B</v>
      </c>
      <c r="AI12" s="209">
        <f t="shared" si="5"/>
        <v>27</v>
      </c>
      <c r="AJ12" s="209" t="str">
        <f>'U14M 691'!A$29</f>
        <v>N</v>
      </c>
      <c r="AK12" s="209" t="str">
        <f>'U14M 691'!B$29</f>
        <v>Independent Grammar (IGS Durham)</v>
      </c>
    </row>
    <row r="13" spans="1:37" ht="20.100000000000001" customHeight="1" x14ac:dyDescent="0.3">
      <c r="A13" s="262">
        <v>415</v>
      </c>
      <c r="B13" s="263" t="s">
        <v>242</v>
      </c>
      <c r="C13" s="260">
        <v>15.67</v>
      </c>
      <c r="D13" s="260">
        <v>15.3</v>
      </c>
      <c r="E13" s="264">
        <v>30.97</v>
      </c>
      <c r="F13" s="259" t="s">
        <v>167</v>
      </c>
      <c r="G13" s="261" t="s">
        <v>8</v>
      </c>
      <c r="K13" s="216">
        <f>'U14B 591'!A32</f>
        <v>524</v>
      </c>
      <c r="L13" s="217" t="str">
        <f>'U14B 591'!B32</f>
        <v>Tim Xie</v>
      </c>
      <c r="M13" s="218">
        <f>'U14B 591'!C32</f>
        <v>14.35</v>
      </c>
      <c r="N13" s="218">
        <f>'U14B 591'!D32</f>
        <v>15.1</v>
      </c>
      <c r="O13" s="218">
        <f t="shared" si="0"/>
        <v>29.45</v>
      </c>
      <c r="P13" s="220">
        <f t="shared" si="1"/>
        <v>4</v>
      </c>
      <c r="Q13" s="220" t="str">
        <f>'U14B 591'!A$29</f>
        <v>N</v>
      </c>
      <c r="R13" s="219" t="str">
        <f>'U14B 591'!B$29</f>
        <v>Royal Grammar</v>
      </c>
      <c r="T13" s="192">
        <f>'U14G 491'!A32</f>
        <v>424</v>
      </c>
      <c r="U13" s="193" t="str">
        <f>'U14G 491'!B32</f>
        <v>Lexi Fowles</v>
      </c>
      <c r="V13" s="194">
        <f>'U14G 491'!C32</f>
        <v>14.17</v>
      </c>
      <c r="W13" s="194">
        <f>'U14G 491'!D32</f>
        <v>15.05</v>
      </c>
      <c r="X13" s="195">
        <f t="shared" si="2"/>
        <v>29.22</v>
      </c>
      <c r="Y13" s="197">
        <f t="shared" si="3"/>
        <v>14</v>
      </c>
      <c r="Z13" s="197" t="str">
        <f>'U14G 491'!A$29</f>
        <v>N</v>
      </c>
      <c r="AA13" s="196" t="str">
        <f>'U14G 491'!B$29</f>
        <v>Ullswater</v>
      </c>
      <c r="AC13" s="204">
        <f>'U14M 691'!A32</f>
        <v>624</v>
      </c>
      <c r="AD13" s="205" t="str">
        <f>'U14M 691'!B32</f>
        <v>Grace Evans</v>
      </c>
      <c r="AE13" s="206">
        <f>'U14M 691'!C32</f>
        <v>13.1</v>
      </c>
      <c r="AF13" s="206">
        <f>'U14M 691'!D32</f>
        <v>14.4</v>
      </c>
      <c r="AG13" s="207">
        <f t="shared" si="4"/>
        <v>27.5</v>
      </c>
      <c r="AH13" s="205" t="str">
        <f>'U14M 691'!E32</f>
        <v>G</v>
      </c>
      <c r="AI13" s="209">
        <f t="shared" si="5"/>
        <v>22</v>
      </c>
      <c r="AJ13" s="209" t="str">
        <f>'U14M 691'!A$29</f>
        <v>N</v>
      </c>
      <c r="AK13" s="209" t="str">
        <f>'U14M 691'!B$29</f>
        <v>Independent Grammar (IGS Durham)</v>
      </c>
    </row>
    <row r="14" spans="1:37" ht="20.100000000000001" customHeight="1" x14ac:dyDescent="0.3">
      <c r="A14" s="222">
        <v>453</v>
      </c>
      <c r="B14" s="223" t="s">
        <v>280</v>
      </c>
      <c r="C14" s="228">
        <v>15.23</v>
      </c>
      <c r="D14" s="228">
        <v>15.2</v>
      </c>
      <c r="E14" s="229">
        <v>30.43</v>
      </c>
      <c r="F14" s="225" t="s">
        <v>273</v>
      </c>
      <c r="G14" s="177" t="s">
        <v>10</v>
      </c>
      <c r="K14" s="216">
        <f>'U14B 591'!A33</f>
        <v>525</v>
      </c>
      <c r="L14" s="217" t="str">
        <f>'U14B 591'!B33</f>
        <v>Tanish Kadarpura</v>
      </c>
      <c r="M14" s="218">
        <f>'U14B 591'!C33</f>
        <v>13.5</v>
      </c>
      <c r="N14" s="218">
        <f>'U14B 591'!D33</f>
        <v>15</v>
      </c>
      <c r="O14" s="218">
        <f t="shared" si="0"/>
        <v>28.5</v>
      </c>
      <c r="P14" s="220">
        <f t="shared" si="1"/>
        <v>10</v>
      </c>
      <c r="Q14" s="220" t="str">
        <f>'U14B 591'!A$29</f>
        <v>N</v>
      </c>
      <c r="R14" s="219" t="str">
        <f>'U14B 591'!B$29</f>
        <v>Royal Grammar</v>
      </c>
      <c r="T14" s="192">
        <f>'U14G 491'!A33</f>
        <v>425</v>
      </c>
      <c r="U14" s="193" t="str">
        <f>'U14G 491'!B33</f>
        <v>Sophia Monaco</v>
      </c>
      <c r="V14" s="194">
        <f>'U14G 491'!C33</f>
        <v>13.93</v>
      </c>
      <c r="W14" s="194">
        <f>'U14G 491'!D33</f>
        <v>14.8</v>
      </c>
      <c r="X14" s="195">
        <f t="shared" si="2"/>
        <v>28.73</v>
      </c>
      <c r="Y14" s="197">
        <f t="shared" si="3"/>
        <v>24</v>
      </c>
      <c r="Z14" s="197" t="str">
        <f>'U14G 491'!A$29</f>
        <v>N</v>
      </c>
      <c r="AA14" s="196" t="str">
        <f>'U14G 491'!B$29</f>
        <v>Ullswater</v>
      </c>
      <c r="AC14" s="204">
        <f>'U14M 691'!A33</f>
        <v>625</v>
      </c>
      <c r="AD14" s="205" t="str">
        <f>'U14M 691'!B33</f>
        <v>Evie Smith</v>
      </c>
      <c r="AE14" s="206">
        <f>'U14M 691'!C33</f>
        <v>0</v>
      </c>
      <c r="AF14" s="206">
        <f>'U14M 691'!D33</f>
        <v>14.7</v>
      </c>
      <c r="AG14" s="207">
        <f t="shared" si="4"/>
        <v>14.7</v>
      </c>
      <c r="AH14" s="205" t="str">
        <f>'U14M 691'!E33</f>
        <v>G</v>
      </c>
      <c r="AI14" s="209">
        <f t="shared" si="5"/>
        <v>31</v>
      </c>
      <c r="AJ14" s="209" t="str">
        <f>'U14M 691'!A$29</f>
        <v>N</v>
      </c>
      <c r="AK14" s="209" t="str">
        <f>'U14M 691'!B$29</f>
        <v>Independent Grammar (IGS Durham)</v>
      </c>
    </row>
    <row r="15" spans="1:37" ht="20.100000000000001" customHeight="1" x14ac:dyDescent="0.3">
      <c r="A15" s="222">
        <v>417</v>
      </c>
      <c r="B15" s="223" t="s">
        <v>248</v>
      </c>
      <c r="C15" s="228">
        <v>15.27</v>
      </c>
      <c r="D15" s="228">
        <v>14.95</v>
      </c>
      <c r="E15" s="229">
        <v>30.22</v>
      </c>
      <c r="F15" s="225" t="s">
        <v>167</v>
      </c>
      <c r="G15" s="177" t="s">
        <v>12</v>
      </c>
      <c r="K15" s="216">
        <f>'U14B 591'!A34</f>
        <v>526</v>
      </c>
      <c r="L15" s="217" t="str">
        <f>'U14B 591'!B34</f>
        <v>Brandon Leung</v>
      </c>
      <c r="M15" s="218">
        <f>'U14B 591'!C34</f>
        <v>14.2</v>
      </c>
      <c r="N15" s="218">
        <f>'U14B 591'!D34</f>
        <v>14.65</v>
      </c>
      <c r="O15" s="218">
        <f t="shared" si="0"/>
        <v>28.85</v>
      </c>
      <c r="P15" s="220">
        <f t="shared" si="1"/>
        <v>7</v>
      </c>
      <c r="Q15" s="220" t="str">
        <f>'U14B 591'!A$29</f>
        <v>N</v>
      </c>
      <c r="R15" s="219" t="str">
        <f>'U14B 591'!B$29</f>
        <v>Royal Grammar</v>
      </c>
      <c r="T15" s="192">
        <f>'U14G 491'!A34</f>
        <v>426</v>
      </c>
      <c r="U15" s="193" t="str">
        <f>'U14G 491'!B34</f>
        <v>Ashleigh Clarke</v>
      </c>
      <c r="V15" s="194">
        <f>'U14G 491'!C34</f>
        <v>14.1</v>
      </c>
      <c r="W15" s="194">
        <f>'U14G 491'!D34</f>
        <v>0</v>
      </c>
      <c r="X15" s="195">
        <f t="shared" si="2"/>
        <v>14.1</v>
      </c>
      <c r="Y15" s="197">
        <f t="shared" si="3"/>
        <v>40</v>
      </c>
      <c r="Z15" s="197" t="str">
        <f>'U14G 491'!A$29</f>
        <v>N</v>
      </c>
      <c r="AA15" s="196" t="str">
        <f>'U14G 491'!B$29</f>
        <v>Ullswater</v>
      </c>
      <c r="AC15" s="204">
        <f>'U14M 691'!A34</f>
        <v>626</v>
      </c>
      <c r="AD15" s="205" t="str">
        <f>'U14M 691'!B34</f>
        <v>Ava Texeira</v>
      </c>
      <c r="AE15" s="206">
        <f>'U14M 691'!C34</f>
        <v>14.834</v>
      </c>
      <c r="AF15" s="206">
        <f>'U14M 691'!D34</f>
        <v>14.8</v>
      </c>
      <c r="AG15" s="207">
        <f t="shared" si="4"/>
        <v>29.634</v>
      </c>
      <c r="AH15" s="205" t="str">
        <f>'U14M 691'!E34</f>
        <v>G</v>
      </c>
      <c r="AI15" s="209">
        <f t="shared" si="5"/>
        <v>6</v>
      </c>
      <c r="AJ15" s="209" t="str">
        <f>'U14M 691'!A$29</f>
        <v>N</v>
      </c>
      <c r="AK15" s="209" t="str">
        <f>'U14M 691'!B$29</f>
        <v>Independent Grammar (IGS Durham)</v>
      </c>
    </row>
    <row r="16" spans="1:37" ht="20.100000000000001" customHeight="1" x14ac:dyDescent="0.3">
      <c r="A16" s="222">
        <v>674</v>
      </c>
      <c r="B16" s="223" t="s">
        <v>403</v>
      </c>
      <c r="C16" s="228">
        <v>14.967000000000001</v>
      </c>
      <c r="D16" s="228">
        <v>15.2</v>
      </c>
      <c r="E16" s="229">
        <v>30.167000000000002</v>
      </c>
      <c r="F16" s="225" t="s">
        <v>396</v>
      </c>
      <c r="G16" s="177" t="s">
        <v>640</v>
      </c>
      <c r="K16" s="216">
        <f>'U14B 591'!A35</f>
        <v>527</v>
      </c>
      <c r="L16" s="217">
        <f>'U14B 591'!B35</f>
        <v>0</v>
      </c>
      <c r="M16" s="218">
        <f>'U14B 591'!C35</f>
        <v>0</v>
      </c>
      <c r="N16" s="218">
        <f>'U14B 591'!D35</f>
        <v>0</v>
      </c>
      <c r="O16" s="218">
        <f t="shared" si="0"/>
        <v>0</v>
      </c>
      <c r="P16" s="220" t="str">
        <f t="shared" si="1"/>
        <v/>
      </c>
      <c r="Q16" s="220" t="str">
        <f>'U14B 591'!A$29</f>
        <v>N</v>
      </c>
      <c r="R16" s="219" t="str">
        <f>'U14B 591'!B$29</f>
        <v>Royal Grammar</v>
      </c>
      <c r="T16" s="192">
        <f>'U14G 491'!A35</f>
        <v>427</v>
      </c>
      <c r="U16" s="193" t="str">
        <f>'U14G 491'!B35</f>
        <v>Mia Fwcett</v>
      </c>
      <c r="V16" s="194">
        <f>'U14G 491'!C35</f>
        <v>0</v>
      </c>
      <c r="W16" s="194">
        <f>'U14G 491'!D35</f>
        <v>14.6</v>
      </c>
      <c r="X16" s="195">
        <f t="shared" si="2"/>
        <v>14.6</v>
      </c>
      <c r="Y16" s="197">
        <f t="shared" si="3"/>
        <v>38</v>
      </c>
      <c r="Z16" s="197" t="str">
        <f>'U14G 491'!A$29</f>
        <v>N</v>
      </c>
      <c r="AA16" s="196" t="str">
        <f>'U14G 491'!B$29</f>
        <v>Ullswater</v>
      </c>
      <c r="AC16" s="204">
        <f>'U14M 691'!A35</f>
        <v>627</v>
      </c>
      <c r="AD16" s="205" t="str">
        <f>'U14M 691'!B35</f>
        <v>Sophie Mugridge</v>
      </c>
      <c r="AE16" s="206">
        <f>'U14M 691'!C35</f>
        <v>14.534000000000001</v>
      </c>
      <c r="AF16" s="206">
        <f>'U14M 691'!D35</f>
        <v>0</v>
      </c>
      <c r="AG16" s="207">
        <f t="shared" si="4"/>
        <v>14.534000000000001</v>
      </c>
      <c r="AH16" s="205" t="str">
        <f>'U14M 691'!E35</f>
        <v>G</v>
      </c>
      <c r="AI16" s="209">
        <f t="shared" si="5"/>
        <v>34</v>
      </c>
      <c r="AJ16" s="209" t="str">
        <f>'U14M 691'!A$29</f>
        <v>N</v>
      </c>
      <c r="AK16" s="209" t="str">
        <f>'U14M 691'!B$29</f>
        <v>Independent Grammar (IGS Durham)</v>
      </c>
    </row>
    <row r="17" spans="1:37" ht="20.100000000000001" customHeight="1" x14ac:dyDescent="0.3">
      <c r="A17" s="222">
        <v>419</v>
      </c>
      <c r="B17" s="223" t="s">
        <v>253</v>
      </c>
      <c r="C17" s="228">
        <v>14.97</v>
      </c>
      <c r="D17" s="228">
        <v>15.1</v>
      </c>
      <c r="E17" s="229">
        <v>30.07</v>
      </c>
      <c r="F17" s="225" t="s">
        <v>167</v>
      </c>
      <c r="G17" s="177" t="s">
        <v>641</v>
      </c>
      <c r="K17" s="216" t="str">
        <f>'U14B 591'!A36</f>
        <v>R528</v>
      </c>
      <c r="L17" s="217">
        <f>'U14B 591'!B36</f>
        <v>0</v>
      </c>
      <c r="M17" s="218">
        <f>'U14B 591'!C36</f>
        <v>0</v>
      </c>
      <c r="N17" s="218">
        <f>'U14B 591'!D36</f>
        <v>0</v>
      </c>
      <c r="O17" s="218">
        <f t="shared" si="0"/>
        <v>0</v>
      </c>
      <c r="P17" s="220" t="str">
        <f t="shared" si="1"/>
        <v/>
      </c>
      <c r="Q17" s="220" t="str">
        <f>'U14B 591'!A$29</f>
        <v>N</v>
      </c>
      <c r="R17" s="219" t="str">
        <f>'U14B 591'!B$29</f>
        <v>Royal Grammar</v>
      </c>
      <c r="T17" s="192" t="str">
        <f>'U14G 491'!A36</f>
        <v>R428</v>
      </c>
      <c r="U17" s="193">
        <f>'U14G 491'!B36</f>
        <v>0</v>
      </c>
      <c r="V17" s="194">
        <f>'U14G 491'!C36</f>
        <v>0</v>
      </c>
      <c r="W17" s="194">
        <f>'U14G 491'!D36</f>
        <v>0</v>
      </c>
      <c r="X17" s="195">
        <f t="shared" si="2"/>
        <v>0</v>
      </c>
      <c r="Y17" s="197" t="str">
        <f t="shared" si="3"/>
        <v/>
      </c>
      <c r="Z17" s="197" t="str">
        <f>'U14G 491'!A$29</f>
        <v>N</v>
      </c>
      <c r="AA17" s="196" t="str">
        <f>'U14G 491'!B$29</f>
        <v>Ullswater</v>
      </c>
      <c r="AC17" s="204" t="str">
        <f>'U14M 691'!A36</f>
        <v>R628</v>
      </c>
      <c r="AD17" s="205">
        <f>'U14M 691'!B36</f>
        <v>0</v>
      </c>
      <c r="AE17" s="206">
        <f>'U14M 691'!C36</f>
        <v>0</v>
      </c>
      <c r="AF17" s="206">
        <f>'U14M 691'!D36</f>
        <v>0</v>
      </c>
      <c r="AG17" s="207">
        <f t="shared" si="4"/>
        <v>0</v>
      </c>
      <c r="AH17" s="205">
        <f>'U14M 691'!E36</f>
        <v>0</v>
      </c>
      <c r="AI17" s="209" t="str">
        <f t="shared" si="5"/>
        <v/>
      </c>
      <c r="AJ17" s="209" t="str">
        <f>'U14M 691'!A$29</f>
        <v>N</v>
      </c>
      <c r="AK17" s="209" t="str">
        <f>'U14M 691'!B$29</f>
        <v>Independent Grammar (IGS Durham)</v>
      </c>
    </row>
    <row r="18" spans="1:37" ht="20.100000000000001" customHeight="1" x14ac:dyDescent="0.25">
      <c r="A18" s="171"/>
      <c r="B18" s="171"/>
      <c r="C18" s="267"/>
      <c r="D18" s="267"/>
      <c r="E18" s="267"/>
      <c r="F18" s="171"/>
      <c r="G18" s="267"/>
      <c r="K18" s="216"/>
      <c r="L18" s="217"/>
      <c r="M18" s="218"/>
      <c r="N18" s="218"/>
      <c r="O18" s="218"/>
      <c r="P18" s="220" t="str">
        <f t="shared" si="1"/>
        <v/>
      </c>
      <c r="Q18" s="220"/>
      <c r="R18" s="219"/>
      <c r="T18" s="192"/>
      <c r="U18" s="193"/>
      <c r="V18" s="194"/>
      <c r="W18" s="194"/>
      <c r="X18" s="195"/>
      <c r="Y18" s="197" t="str">
        <f t="shared" si="3"/>
        <v/>
      </c>
      <c r="Z18" s="197"/>
      <c r="AA18" s="196"/>
      <c r="AC18" s="204"/>
      <c r="AD18" s="205"/>
      <c r="AE18" s="206"/>
      <c r="AF18" s="206"/>
      <c r="AG18" s="207"/>
      <c r="AH18" s="205"/>
      <c r="AI18" s="209" t="str">
        <f t="shared" si="5"/>
        <v/>
      </c>
      <c r="AJ18" s="209"/>
      <c r="AK18" s="209"/>
    </row>
    <row r="19" spans="1:37" ht="20.100000000000001" customHeight="1" x14ac:dyDescent="0.2">
      <c r="K19" s="216">
        <f>'U14B 591'!A41</f>
        <v>543</v>
      </c>
      <c r="L19" s="217">
        <f>'U14B 591'!B41</f>
        <v>0</v>
      </c>
      <c r="M19" s="218">
        <f>'U14B 591'!C41</f>
        <v>0</v>
      </c>
      <c r="N19" s="218">
        <f>'U14B 591'!D41</f>
        <v>0</v>
      </c>
      <c r="O19" s="218">
        <f t="shared" si="0"/>
        <v>0</v>
      </c>
      <c r="P19" s="220" t="str">
        <f t="shared" si="1"/>
        <v/>
      </c>
      <c r="Q19" s="220" t="str">
        <f>'U14B 591'!A$40</f>
        <v>Sc</v>
      </c>
      <c r="R19" s="219">
        <f>'U14B 591'!B$40</f>
        <v>0</v>
      </c>
      <c r="T19" s="192">
        <f>'U14G 491'!A41</f>
        <v>443</v>
      </c>
      <c r="U19" s="193">
        <f>'U14G 491'!B41</f>
        <v>0</v>
      </c>
      <c r="V19" s="194">
        <f>'U14G 491'!C41</f>
        <v>0</v>
      </c>
      <c r="W19" s="194">
        <f>'U14G 491'!D41</f>
        <v>0</v>
      </c>
      <c r="X19" s="195">
        <f t="shared" si="2"/>
        <v>0</v>
      </c>
      <c r="Y19" s="197" t="str">
        <f t="shared" si="3"/>
        <v/>
      </c>
      <c r="Z19" s="197" t="str">
        <f>'U14G 491'!A$40</f>
        <v>Sc</v>
      </c>
      <c r="AA19" s="196">
        <f>'U14G 491'!B$40</f>
        <v>0</v>
      </c>
      <c r="AC19" s="204">
        <f>'U14M 691'!A41</f>
        <v>643</v>
      </c>
      <c r="AD19" s="205">
        <f>'U14M 691'!B41</f>
        <v>0</v>
      </c>
      <c r="AE19" s="206">
        <f>'U14M 691'!C41</f>
        <v>0</v>
      </c>
      <c r="AF19" s="206">
        <f>'U14M 691'!D41</f>
        <v>0</v>
      </c>
      <c r="AG19" s="207">
        <f t="shared" si="4"/>
        <v>0</v>
      </c>
      <c r="AH19" s="205" t="str">
        <f>'U14M 691'!E41</f>
        <v>B</v>
      </c>
      <c r="AI19" s="209" t="str">
        <f t="shared" si="5"/>
        <v/>
      </c>
      <c r="AJ19" s="209" t="str">
        <f>'U14M 691'!A$40</f>
        <v>Sc</v>
      </c>
      <c r="AK19" s="209">
        <f>'U14M 691'!B$40</f>
        <v>0</v>
      </c>
    </row>
    <row r="20" spans="1:37" ht="20.100000000000001" customHeight="1" x14ac:dyDescent="0.2">
      <c r="C20" s="256"/>
      <c r="D20" s="256"/>
      <c r="E20" s="257"/>
      <c r="K20" s="216">
        <f>'U14B 591'!A42</f>
        <v>544</v>
      </c>
      <c r="L20" s="217">
        <f>'U14B 591'!B42</f>
        <v>0</v>
      </c>
      <c r="M20" s="218">
        <f>'U14B 591'!C42</f>
        <v>0</v>
      </c>
      <c r="N20" s="218">
        <f>'U14B 591'!D42</f>
        <v>0</v>
      </c>
      <c r="O20" s="218">
        <f t="shared" si="0"/>
        <v>0</v>
      </c>
      <c r="P20" s="220" t="str">
        <f t="shared" si="1"/>
        <v/>
      </c>
      <c r="Q20" s="220" t="str">
        <f>'U14B 591'!A$40</f>
        <v>Sc</v>
      </c>
      <c r="R20" s="219">
        <f>'U14B 591'!B$40</f>
        <v>0</v>
      </c>
      <c r="T20" s="192">
        <f>'U14G 491'!A42</f>
        <v>444</v>
      </c>
      <c r="U20" s="193">
        <f>'U14G 491'!B42</f>
        <v>0</v>
      </c>
      <c r="V20" s="194">
        <f>'U14G 491'!C42</f>
        <v>0</v>
      </c>
      <c r="W20" s="194">
        <f>'U14G 491'!D42</f>
        <v>0</v>
      </c>
      <c r="X20" s="195">
        <f t="shared" si="2"/>
        <v>0</v>
      </c>
      <c r="Y20" s="197" t="str">
        <f t="shared" si="3"/>
        <v/>
      </c>
      <c r="Z20" s="197" t="str">
        <f>'U14G 491'!A$40</f>
        <v>Sc</v>
      </c>
      <c r="AA20" s="196">
        <f>'U14G 491'!B$40</f>
        <v>0</v>
      </c>
      <c r="AC20" s="204">
        <f>'U14M 691'!A42</f>
        <v>644</v>
      </c>
      <c r="AD20" s="205">
        <f>'U14M 691'!B42</f>
        <v>0</v>
      </c>
      <c r="AE20" s="206">
        <f>'U14M 691'!C42</f>
        <v>0</v>
      </c>
      <c r="AF20" s="206">
        <f>'U14M 691'!D42</f>
        <v>0</v>
      </c>
      <c r="AG20" s="207">
        <f t="shared" si="4"/>
        <v>0</v>
      </c>
      <c r="AH20" s="205" t="str">
        <f>'U14M 691'!E42</f>
        <v>B</v>
      </c>
      <c r="AI20" s="209" t="str">
        <f t="shared" si="5"/>
        <v/>
      </c>
      <c r="AJ20" s="209" t="str">
        <f>'U14M 691'!A$40</f>
        <v>Sc</v>
      </c>
      <c r="AK20" s="209">
        <f>'U14M 691'!B$40</f>
        <v>0</v>
      </c>
    </row>
    <row r="21" spans="1:37" ht="20.100000000000001" customHeight="1" x14ac:dyDescent="0.2">
      <c r="K21" s="216">
        <f>'U14B 591'!A43</f>
        <v>545</v>
      </c>
      <c r="L21" s="217">
        <f>'U14B 591'!B43</f>
        <v>0</v>
      </c>
      <c r="M21" s="218">
        <f>'U14B 591'!C43</f>
        <v>0</v>
      </c>
      <c r="N21" s="218">
        <f>'U14B 591'!D43</f>
        <v>0</v>
      </c>
      <c r="O21" s="218">
        <f t="shared" si="0"/>
        <v>0</v>
      </c>
      <c r="P21" s="220" t="str">
        <f t="shared" si="1"/>
        <v/>
      </c>
      <c r="Q21" s="220" t="str">
        <f>'U14B 591'!A$40</f>
        <v>Sc</v>
      </c>
      <c r="R21" s="219">
        <f>'U14B 591'!B$40</f>
        <v>0</v>
      </c>
      <c r="T21" s="192">
        <f>'U14G 491'!A43</f>
        <v>445</v>
      </c>
      <c r="U21" s="193">
        <f>'U14G 491'!B43</f>
        <v>0</v>
      </c>
      <c r="V21" s="194">
        <f>'U14G 491'!C43</f>
        <v>0</v>
      </c>
      <c r="W21" s="194">
        <f>'U14G 491'!D43</f>
        <v>0</v>
      </c>
      <c r="X21" s="195">
        <f t="shared" si="2"/>
        <v>0</v>
      </c>
      <c r="Y21" s="197" t="str">
        <f t="shared" si="3"/>
        <v/>
      </c>
      <c r="Z21" s="197" t="str">
        <f>'U14G 491'!A$40</f>
        <v>Sc</v>
      </c>
      <c r="AA21" s="196">
        <f>'U14G 491'!B$40</f>
        <v>0</v>
      </c>
      <c r="AC21" s="204">
        <f>'U14M 691'!A43</f>
        <v>645</v>
      </c>
      <c r="AD21" s="205">
        <f>'U14M 691'!B43</f>
        <v>0</v>
      </c>
      <c r="AE21" s="206">
        <f>'U14M 691'!C43</f>
        <v>0</v>
      </c>
      <c r="AF21" s="206">
        <f>'U14M 691'!D43</f>
        <v>0</v>
      </c>
      <c r="AG21" s="207">
        <f t="shared" si="4"/>
        <v>0</v>
      </c>
      <c r="AH21" s="205" t="str">
        <f>'U14M 691'!E43</f>
        <v>G</v>
      </c>
      <c r="AI21" s="209" t="str">
        <f t="shared" si="5"/>
        <v/>
      </c>
      <c r="AJ21" s="209" t="str">
        <f>'U14M 691'!A$40</f>
        <v>Sc</v>
      </c>
      <c r="AK21" s="209">
        <f>'U14M 691'!B$40</f>
        <v>0</v>
      </c>
    </row>
    <row r="22" spans="1:37" ht="20.100000000000001" customHeight="1" x14ac:dyDescent="0.2">
      <c r="K22" s="216">
        <f>'U14B 591'!A44</f>
        <v>546</v>
      </c>
      <c r="L22" s="217">
        <f>'U14B 591'!B44</f>
        <v>0</v>
      </c>
      <c r="M22" s="218">
        <f>'U14B 591'!C44</f>
        <v>0</v>
      </c>
      <c r="N22" s="218">
        <f>'U14B 591'!D44</f>
        <v>0</v>
      </c>
      <c r="O22" s="218">
        <f t="shared" si="0"/>
        <v>0</v>
      </c>
      <c r="P22" s="220" t="str">
        <f t="shared" si="1"/>
        <v/>
      </c>
      <c r="Q22" s="220" t="str">
        <f>'U14B 591'!A$40</f>
        <v>Sc</v>
      </c>
      <c r="R22" s="219">
        <f>'U14B 591'!B$40</f>
        <v>0</v>
      </c>
      <c r="T22" s="192">
        <f>'U14G 491'!A44</f>
        <v>446</v>
      </c>
      <c r="U22" s="193">
        <f>'U14G 491'!B44</f>
        <v>0</v>
      </c>
      <c r="V22" s="194">
        <f>'U14G 491'!C44</f>
        <v>0</v>
      </c>
      <c r="W22" s="194">
        <f>'U14G 491'!D44</f>
        <v>0</v>
      </c>
      <c r="X22" s="195">
        <f t="shared" si="2"/>
        <v>0</v>
      </c>
      <c r="Y22" s="197" t="str">
        <f t="shared" si="3"/>
        <v/>
      </c>
      <c r="Z22" s="197" t="str">
        <f>'U14G 491'!A$40</f>
        <v>Sc</v>
      </c>
      <c r="AA22" s="196">
        <f>'U14G 491'!B$40</f>
        <v>0</v>
      </c>
      <c r="AC22" s="204">
        <f>'U14M 691'!A44</f>
        <v>646</v>
      </c>
      <c r="AD22" s="205">
        <f>'U14M 691'!B44</f>
        <v>0</v>
      </c>
      <c r="AE22" s="206">
        <f>'U14M 691'!C44</f>
        <v>0</v>
      </c>
      <c r="AF22" s="206">
        <f>'U14M 691'!D44</f>
        <v>0</v>
      </c>
      <c r="AG22" s="207">
        <f t="shared" si="4"/>
        <v>0</v>
      </c>
      <c r="AH22" s="205" t="str">
        <f>'U14M 691'!E44</f>
        <v>G</v>
      </c>
      <c r="AI22" s="209" t="str">
        <f t="shared" si="5"/>
        <v/>
      </c>
      <c r="AJ22" s="209" t="str">
        <f>'U14M 691'!A$40</f>
        <v>Sc</v>
      </c>
      <c r="AK22" s="209">
        <f>'U14M 691'!B$40</f>
        <v>0</v>
      </c>
    </row>
    <row r="23" spans="1:37" ht="20.100000000000001" customHeight="1" x14ac:dyDescent="0.2">
      <c r="K23" s="216">
        <f>'U14B 591'!A45</f>
        <v>547</v>
      </c>
      <c r="L23" s="217">
        <f>'U14B 591'!B45</f>
        <v>0</v>
      </c>
      <c r="M23" s="218">
        <f>'U14B 591'!C45</f>
        <v>0</v>
      </c>
      <c r="N23" s="218">
        <f>'U14B 591'!D45</f>
        <v>0</v>
      </c>
      <c r="O23" s="218">
        <f t="shared" si="0"/>
        <v>0</v>
      </c>
      <c r="P23" s="220" t="str">
        <f t="shared" si="1"/>
        <v/>
      </c>
      <c r="Q23" s="220" t="str">
        <f>'U14B 591'!A$40</f>
        <v>Sc</v>
      </c>
      <c r="R23" s="219">
        <f>'U14B 591'!B$40</f>
        <v>0</v>
      </c>
      <c r="T23" s="192">
        <f>'U14G 491'!A45</f>
        <v>447</v>
      </c>
      <c r="U23" s="193">
        <f>'U14G 491'!B45</f>
        <v>0</v>
      </c>
      <c r="V23" s="194">
        <f>'U14G 491'!C45</f>
        <v>0</v>
      </c>
      <c r="W23" s="194">
        <f>'U14G 491'!D45</f>
        <v>0</v>
      </c>
      <c r="X23" s="195">
        <f t="shared" si="2"/>
        <v>0</v>
      </c>
      <c r="Y23" s="197" t="str">
        <f t="shared" si="3"/>
        <v/>
      </c>
      <c r="Z23" s="197" t="str">
        <f>'U14G 491'!A$40</f>
        <v>Sc</v>
      </c>
      <c r="AA23" s="196">
        <f>'U14G 491'!B$40</f>
        <v>0</v>
      </c>
      <c r="AC23" s="204">
        <f>'U14M 691'!A45</f>
        <v>647</v>
      </c>
      <c r="AD23" s="205">
        <f>'U14M 691'!B45</f>
        <v>0</v>
      </c>
      <c r="AE23" s="206">
        <f>'U14M 691'!C45</f>
        <v>0</v>
      </c>
      <c r="AF23" s="206">
        <f>'U14M 691'!D45</f>
        <v>0</v>
      </c>
      <c r="AG23" s="207">
        <f t="shared" si="4"/>
        <v>0</v>
      </c>
      <c r="AH23" s="205" t="str">
        <f>'U14M 691'!E45</f>
        <v>G</v>
      </c>
      <c r="AI23" s="209" t="str">
        <f t="shared" si="5"/>
        <v/>
      </c>
      <c r="AJ23" s="209" t="str">
        <f>'U14M 691'!A$40</f>
        <v>Sc</v>
      </c>
      <c r="AK23" s="209">
        <f>'U14M 691'!B$40</f>
        <v>0</v>
      </c>
    </row>
    <row r="24" spans="1:37" ht="20.100000000000001" customHeight="1" x14ac:dyDescent="0.2">
      <c r="K24" s="216">
        <f>'U14B 591'!A46</f>
        <v>548</v>
      </c>
      <c r="L24" s="217">
        <f>'U14B 591'!B46</f>
        <v>0</v>
      </c>
      <c r="M24" s="218">
        <f>'U14B 591'!C46</f>
        <v>0</v>
      </c>
      <c r="N24" s="218">
        <f>'U14B 591'!D46</f>
        <v>0</v>
      </c>
      <c r="O24" s="218">
        <f t="shared" si="0"/>
        <v>0</v>
      </c>
      <c r="P24" s="220" t="str">
        <f t="shared" si="1"/>
        <v/>
      </c>
      <c r="Q24" s="220" t="str">
        <f>'U14B 591'!A$40</f>
        <v>Sc</v>
      </c>
      <c r="R24" s="219">
        <f>'U14B 591'!B$40</f>
        <v>0</v>
      </c>
      <c r="T24" s="192">
        <f>'U14G 491'!A46</f>
        <v>448</v>
      </c>
      <c r="U24" s="193">
        <f>'U14G 491'!B46</f>
        <v>0</v>
      </c>
      <c r="V24" s="194">
        <f>'U14G 491'!C46</f>
        <v>0</v>
      </c>
      <c r="W24" s="194">
        <f>'U14G 491'!D46</f>
        <v>0</v>
      </c>
      <c r="X24" s="195">
        <f t="shared" si="2"/>
        <v>0</v>
      </c>
      <c r="Y24" s="197" t="str">
        <f t="shared" si="3"/>
        <v/>
      </c>
      <c r="Z24" s="197" t="str">
        <f>'U14G 491'!A$40</f>
        <v>Sc</v>
      </c>
      <c r="AA24" s="196">
        <f>'U14G 491'!B$40</f>
        <v>0</v>
      </c>
      <c r="AC24" s="204">
        <f>'U14M 691'!A46</f>
        <v>648</v>
      </c>
      <c r="AD24" s="205">
        <f>'U14M 691'!B46</f>
        <v>0</v>
      </c>
      <c r="AE24" s="206">
        <f>'U14M 691'!C46</f>
        <v>0</v>
      </c>
      <c r="AF24" s="206">
        <f>'U14M 691'!D46</f>
        <v>0</v>
      </c>
      <c r="AG24" s="207">
        <f t="shared" si="4"/>
        <v>0</v>
      </c>
      <c r="AH24" s="205" t="str">
        <f>'U14M 691'!E46</f>
        <v>G</v>
      </c>
      <c r="AI24" s="209" t="str">
        <f t="shared" si="5"/>
        <v/>
      </c>
      <c r="AJ24" s="209" t="str">
        <f>'U14M 691'!A$40</f>
        <v>Sc</v>
      </c>
      <c r="AK24" s="209">
        <f>'U14M 691'!B$40</f>
        <v>0</v>
      </c>
    </row>
    <row r="25" spans="1:37" ht="20.100000000000001" customHeight="1" x14ac:dyDescent="0.2">
      <c r="K25" s="216" t="str">
        <f>'U14B 591'!A47</f>
        <v>R549</v>
      </c>
      <c r="L25" s="217">
        <f>'U14B 591'!B47</f>
        <v>0</v>
      </c>
      <c r="M25" s="218">
        <f>'U14B 591'!C47</f>
        <v>0</v>
      </c>
      <c r="N25" s="218">
        <f>'U14B 591'!D47</f>
        <v>0</v>
      </c>
      <c r="O25" s="218">
        <f t="shared" si="0"/>
        <v>0</v>
      </c>
      <c r="P25" s="220" t="str">
        <f t="shared" si="1"/>
        <v/>
      </c>
      <c r="Q25" s="220" t="str">
        <f>'U14B 591'!A$40</f>
        <v>Sc</v>
      </c>
      <c r="R25" s="219">
        <f>'U14B 591'!B$40</f>
        <v>0</v>
      </c>
      <c r="T25" s="192" t="str">
        <f>'U14G 491'!A47</f>
        <v>R449</v>
      </c>
      <c r="U25" s="193">
        <f>'U14G 491'!B47</f>
        <v>0</v>
      </c>
      <c r="V25" s="194">
        <f>'U14G 491'!C47</f>
        <v>0</v>
      </c>
      <c r="W25" s="194">
        <f>'U14G 491'!D47</f>
        <v>0</v>
      </c>
      <c r="X25" s="195">
        <f t="shared" si="2"/>
        <v>0</v>
      </c>
      <c r="Y25" s="197" t="str">
        <f t="shared" si="3"/>
        <v/>
      </c>
      <c r="Z25" s="197" t="str">
        <f>'U14G 491'!A$40</f>
        <v>Sc</v>
      </c>
      <c r="AA25" s="196">
        <f>'U14G 491'!B$40</f>
        <v>0</v>
      </c>
      <c r="AC25" s="204" t="str">
        <f>'U14M 691'!A47</f>
        <v>R649</v>
      </c>
      <c r="AD25" s="205">
        <f>'U14M 691'!B47</f>
        <v>0</v>
      </c>
      <c r="AE25" s="206">
        <f>'U14M 691'!C47</f>
        <v>0</v>
      </c>
      <c r="AF25" s="206">
        <f>'U14M 691'!D47</f>
        <v>0</v>
      </c>
      <c r="AG25" s="207">
        <f t="shared" si="4"/>
        <v>0</v>
      </c>
      <c r="AH25" s="205">
        <f>'U14M 691'!E47</f>
        <v>0</v>
      </c>
      <c r="AI25" s="209" t="str">
        <f t="shared" si="5"/>
        <v/>
      </c>
      <c r="AJ25" s="209" t="str">
        <f>'U14M 691'!A$40</f>
        <v>Sc</v>
      </c>
      <c r="AK25" s="209">
        <f>'U14M 691'!B$40</f>
        <v>0</v>
      </c>
    </row>
    <row r="26" spans="1:37" ht="20.100000000000001" customHeight="1" x14ac:dyDescent="0.2">
      <c r="K26" s="216"/>
      <c r="L26" s="217"/>
      <c r="M26" s="218"/>
      <c r="N26" s="218"/>
      <c r="O26" s="218"/>
      <c r="P26" s="220" t="str">
        <f t="shared" si="1"/>
        <v/>
      </c>
      <c r="Q26" s="220"/>
      <c r="R26" s="219"/>
      <c r="T26" s="192"/>
      <c r="U26" s="193"/>
      <c r="V26" s="194"/>
      <c r="W26" s="194"/>
      <c r="X26" s="195"/>
      <c r="Y26" s="197" t="str">
        <f t="shared" si="3"/>
        <v/>
      </c>
      <c r="Z26" s="197"/>
      <c r="AA26" s="196"/>
      <c r="AC26" s="204"/>
      <c r="AD26" s="205"/>
      <c r="AE26" s="206"/>
      <c r="AF26" s="206"/>
      <c r="AG26" s="207"/>
      <c r="AH26" s="205"/>
      <c r="AI26" s="209" t="str">
        <f t="shared" si="5"/>
        <v/>
      </c>
      <c r="AJ26" s="209"/>
      <c r="AK26" s="209"/>
    </row>
    <row r="27" spans="1:37" ht="20.100000000000001" customHeight="1" x14ac:dyDescent="0.2">
      <c r="K27" s="216">
        <f>'U14B 591'!A52</f>
        <v>564</v>
      </c>
      <c r="L27" s="217" t="str">
        <f>'U14B 591'!B52</f>
        <v>Robert Ryder</v>
      </c>
      <c r="M27" s="218">
        <f>'U14B 591'!C52</f>
        <v>13.65</v>
      </c>
      <c r="N27" s="218">
        <f>'U14B 591'!D52</f>
        <v>14.3</v>
      </c>
      <c r="O27" s="218">
        <f t="shared" si="0"/>
        <v>27.950000000000003</v>
      </c>
      <c r="P27" s="220">
        <f t="shared" si="1"/>
        <v>16</v>
      </c>
      <c r="Q27" s="220" t="str">
        <f>'U14B 591'!A$51</f>
        <v>SW</v>
      </c>
      <c r="R27" s="219" t="str">
        <f>'U14B 591'!B$51</f>
        <v>Ivybridge</v>
      </c>
      <c r="T27" s="192">
        <f>'U14G 491'!A52</f>
        <v>464</v>
      </c>
      <c r="U27" s="193" t="str">
        <f>'U14G 491'!B52</f>
        <v>Kirsten Gibbs</v>
      </c>
      <c r="V27" s="194">
        <f>'U14G 491'!C52</f>
        <v>14.6</v>
      </c>
      <c r="W27" s="194">
        <f>'U14G 491'!D52</f>
        <v>14.7</v>
      </c>
      <c r="X27" s="195">
        <f t="shared" si="2"/>
        <v>29.299999999999997</v>
      </c>
      <c r="Y27" s="197">
        <f t="shared" si="3"/>
        <v>13</v>
      </c>
      <c r="Z27" s="197" t="str">
        <f>'U14G 491'!A$51</f>
        <v>SW</v>
      </c>
      <c r="AA27" s="196" t="str">
        <f>'U14G 491'!B$51</f>
        <v>Ivybridge</v>
      </c>
      <c r="AC27" s="204">
        <f>'U14M 691'!A52</f>
        <v>664</v>
      </c>
      <c r="AD27" s="205" t="str">
        <f>'U14M 691'!B52</f>
        <v>Marcus Chapman</v>
      </c>
      <c r="AE27" s="206">
        <f>'U14M 691'!C52</f>
        <v>13.534000000000001</v>
      </c>
      <c r="AF27" s="206">
        <f>'U14M 691'!D52</f>
        <v>15.3</v>
      </c>
      <c r="AG27" s="207">
        <f t="shared" si="4"/>
        <v>28.834000000000003</v>
      </c>
      <c r="AH27" s="205" t="str">
        <f>'U14M 691'!E52</f>
        <v>B</v>
      </c>
      <c r="AI27" s="209">
        <f t="shared" si="5"/>
        <v>10</v>
      </c>
      <c r="AJ27" s="209" t="str">
        <f>'U14M 691'!A$51</f>
        <v>SW</v>
      </c>
      <c r="AK27" s="209" t="str">
        <f>'U14M 691'!B$51</f>
        <v>Ivybridge</v>
      </c>
    </row>
    <row r="28" spans="1:37" ht="20.100000000000001" customHeight="1" x14ac:dyDescent="0.2">
      <c r="K28" s="216">
        <f>'U14B 591'!A53</f>
        <v>565</v>
      </c>
      <c r="L28" s="217" t="str">
        <f>'U14B 591'!B53</f>
        <v>Luke Hayes</v>
      </c>
      <c r="M28" s="218">
        <f>'U14B 591'!C53</f>
        <v>13.95</v>
      </c>
      <c r="N28" s="218">
        <f>'U14B 591'!D53</f>
        <v>14.3</v>
      </c>
      <c r="O28" s="218">
        <f t="shared" si="0"/>
        <v>28.25</v>
      </c>
      <c r="P28" s="220">
        <f t="shared" si="1"/>
        <v>12</v>
      </c>
      <c r="Q28" s="220" t="str">
        <f>'U14B 591'!A$51</f>
        <v>SW</v>
      </c>
      <c r="R28" s="219" t="str">
        <f>'U14B 591'!B$51</f>
        <v>Ivybridge</v>
      </c>
      <c r="T28" s="192">
        <f>'U14G 491'!A53</f>
        <v>465</v>
      </c>
      <c r="U28" s="193" t="str">
        <f>'U14G 491'!B53</f>
        <v>Taliah Mann</v>
      </c>
      <c r="V28" s="194">
        <f>'U14G 491'!C53</f>
        <v>14.77</v>
      </c>
      <c r="W28" s="194">
        <f>'U14G 491'!D53</f>
        <v>14.95</v>
      </c>
      <c r="X28" s="195">
        <f t="shared" si="2"/>
        <v>29.72</v>
      </c>
      <c r="Y28" s="197">
        <f t="shared" si="3"/>
        <v>7</v>
      </c>
      <c r="Z28" s="197" t="str">
        <f>'U14G 491'!A$51</f>
        <v>SW</v>
      </c>
      <c r="AA28" s="196" t="str">
        <f>'U14G 491'!B$51</f>
        <v>Ivybridge</v>
      </c>
      <c r="AC28" s="204">
        <f>'U14M 691'!A53</f>
        <v>665</v>
      </c>
      <c r="AD28" s="205" t="str">
        <f>'U14M 691'!B53</f>
        <v>Herbert Beswick</v>
      </c>
      <c r="AE28" s="206">
        <f>'U14M 691'!C53</f>
        <v>13.7</v>
      </c>
      <c r="AF28" s="206">
        <f>'U14M 691'!D53</f>
        <v>14.7</v>
      </c>
      <c r="AG28" s="207">
        <f t="shared" si="4"/>
        <v>28.4</v>
      </c>
      <c r="AH28" s="205" t="str">
        <f>'U14M 691'!E53</f>
        <v>B</v>
      </c>
      <c r="AI28" s="209">
        <f t="shared" si="5"/>
        <v>14</v>
      </c>
      <c r="AJ28" s="209" t="str">
        <f>'U14M 691'!A$51</f>
        <v>SW</v>
      </c>
      <c r="AK28" s="209" t="str">
        <f>'U14M 691'!B$51</f>
        <v>Ivybridge</v>
      </c>
    </row>
    <row r="29" spans="1:37" ht="20.100000000000001" customHeight="1" x14ac:dyDescent="0.2">
      <c r="K29" s="216">
        <f>'U14B 591'!A54</f>
        <v>566</v>
      </c>
      <c r="L29" s="217" t="str">
        <f>'U14B 591'!B54</f>
        <v>Elliott Batchelor</v>
      </c>
      <c r="M29" s="218">
        <f>'U14B 591'!C54</f>
        <v>14.25</v>
      </c>
      <c r="N29" s="218">
        <f>'U14B 591'!D54</f>
        <v>14</v>
      </c>
      <c r="O29" s="218">
        <f t="shared" si="0"/>
        <v>28.25</v>
      </c>
      <c r="P29" s="220">
        <f t="shared" si="1"/>
        <v>12</v>
      </c>
      <c r="Q29" s="220" t="str">
        <f>'U14B 591'!A$51</f>
        <v>SW</v>
      </c>
      <c r="R29" s="219" t="str">
        <f>'U14B 591'!B$51</f>
        <v>Ivybridge</v>
      </c>
      <c r="T29" s="192">
        <f>'U14G 491'!A54</f>
        <v>466</v>
      </c>
      <c r="U29" s="193" t="str">
        <f>'U14G 491'!B54</f>
        <v>Bethany Bent</v>
      </c>
      <c r="V29" s="194">
        <f>'U14G 491'!C54</f>
        <v>14</v>
      </c>
      <c r="W29" s="194">
        <f>'U14G 491'!D54</f>
        <v>14.3</v>
      </c>
      <c r="X29" s="195">
        <f t="shared" si="2"/>
        <v>28.3</v>
      </c>
      <c r="Y29" s="197">
        <f t="shared" si="3"/>
        <v>33</v>
      </c>
      <c r="Z29" s="197" t="str">
        <f>'U14G 491'!A$51</f>
        <v>SW</v>
      </c>
      <c r="AA29" s="196" t="str">
        <f>'U14G 491'!B$51</f>
        <v>Ivybridge</v>
      </c>
      <c r="AC29" s="204">
        <f>'U14M 691'!A54</f>
        <v>666</v>
      </c>
      <c r="AD29" s="205" t="str">
        <f>'U14M 691'!B54</f>
        <v>Madaline Verran</v>
      </c>
      <c r="AE29" s="206">
        <f>'U14M 691'!C54</f>
        <v>14.234</v>
      </c>
      <c r="AF29" s="206">
        <f>'U14M 691'!D54</f>
        <v>14.6</v>
      </c>
      <c r="AG29" s="207">
        <f t="shared" si="4"/>
        <v>28.834</v>
      </c>
      <c r="AH29" s="205" t="str">
        <f>'U14M 691'!E54</f>
        <v>G</v>
      </c>
      <c r="AI29" s="209">
        <f t="shared" si="5"/>
        <v>11</v>
      </c>
      <c r="AJ29" s="209" t="str">
        <f>'U14M 691'!A$51</f>
        <v>SW</v>
      </c>
      <c r="AK29" s="209" t="str">
        <f>'U14M 691'!B$51</f>
        <v>Ivybridge</v>
      </c>
    </row>
    <row r="30" spans="1:37" ht="20.100000000000001" customHeight="1" x14ac:dyDescent="0.2">
      <c r="K30" s="216">
        <f>'U14B 591'!A55</f>
        <v>567</v>
      </c>
      <c r="L30" s="217" t="str">
        <f>'U14B 591'!B55</f>
        <v>Will Jones</v>
      </c>
      <c r="M30" s="218">
        <f>'U14B 591'!C55</f>
        <v>13</v>
      </c>
      <c r="N30" s="218">
        <f>'U14B 591'!D55</f>
        <v>14.2</v>
      </c>
      <c r="O30" s="218">
        <f t="shared" si="0"/>
        <v>27.2</v>
      </c>
      <c r="P30" s="220">
        <f t="shared" si="1"/>
        <v>25</v>
      </c>
      <c r="Q30" s="220" t="str">
        <f>'U14B 591'!A$51</f>
        <v>SW</v>
      </c>
      <c r="R30" s="219" t="str">
        <f>'U14B 591'!B$51</f>
        <v>Ivybridge</v>
      </c>
      <c r="T30" s="192">
        <f>'U14G 491'!A55</f>
        <v>467</v>
      </c>
      <c r="U30" s="193" t="str">
        <f>'U14G 491'!B55</f>
        <v>Amelia Bishop</v>
      </c>
      <c r="V30" s="194">
        <f>'U14G 491'!C55</f>
        <v>13.73</v>
      </c>
      <c r="W30" s="194">
        <f>'U14G 491'!D55</f>
        <v>14.45</v>
      </c>
      <c r="X30" s="195">
        <f t="shared" si="2"/>
        <v>28.18</v>
      </c>
      <c r="Y30" s="197">
        <f t="shared" si="3"/>
        <v>35</v>
      </c>
      <c r="Z30" s="197" t="str">
        <f>'U14G 491'!A$51</f>
        <v>SW</v>
      </c>
      <c r="AA30" s="196" t="str">
        <f>'U14G 491'!B$51</f>
        <v>Ivybridge</v>
      </c>
      <c r="AC30" s="204">
        <f>'U14M 691'!A55</f>
        <v>667</v>
      </c>
      <c r="AD30" s="205" t="str">
        <f>'U14M 691'!B55</f>
        <v>Megan Wark</v>
      </c>
      <c r="AE30" s="206">
        <f>'U14M 691'!C55</f>
        <v>14.6</v>
      </c>
      <c r="AF30" s="206">
        <f>'U14M 691'!D55</f>
        <v>15.01</v>
      </c>
      <c r="AG30" s="207">
        <f t="shared" si="4"/>
        <v>29.61</v>
      </c>
      <c r="AH30" s="205" t="str">
        <f>'U14M 691'!E55</f>
        <v>G</v>
      </c>
      <c r="AI30" s="209">
        <f t="shared" si="5"/>
        <v>7</v>
      </c>
      <c r="AJ30" s="209" t="str">
        <f>'U14M 691'!A$51</f>
        <v>SW</v>
      </c>
      <c r="AK30" s="209" t="str">
        <f>'U14M 691'!B$51</f>
        <v>Ivybridge</v>
      </c>
    </row>
    <row r="31" spans="1:37" ht="20.100000000000001" customHeight="1" x14ac:dyDescent="0.2">
      <c r="K31" s="216">
        <f>'U14B 591'!A56</f>
        <v>568</v>
      </c>
      <c r="L31" s="217" t="str">
        <f>'U14B 591'!B56</f>
        <v>Arthur Fairclough</v>
      </c>
      <c r="M31" s="218">
        <f>'U14B 591'!C56</f>
        <v>13.6</v>
      </c>
      <c r="N31" s="218">
        <f>'U14B 591'!D56</f>
        <v>14.2</v>
      </c>
      <c r="O31" s="218">
        <f t="shared" si="0"/>
        <v>27.799999999999997</v>
      </c>
      <c r="P31" s="220">
        <f t="shared" si="1"/>
        <v>19</v>
      </c>
      <c r="Q31" s="220" t="str">
        <f>'U14B 591'!A$51</f>
        <v>SW</v>
      </c>
      <c r="R31" s="219" t="str">
        <f>'U14B 591'!B$51</f>
        <v>Ivybridge</v>
      </c>
      <c r="T31" s="192">
        <f>'U14G 491'!A56</f>
        <v>468</v>
      </c>
      <c r="U31" s="193" t="str">
        <f>'U14G 491'!B56</f>
        <v>Beatrix Beswick</v>
      </c>
      <c r="V31" s="194">
        <f>'U14G 491'!C56</f>
        <v>13.73</v>
      </c>
      <c r="W31" s="194">
        <f>'U14G 491'!D56</f>
        <v>14.8</v>
      </c>
      <c r="X31" s="195">
        <f t="shared" si="2"/>
        <v>28.53</v>
      </c>
      <c r="Y31" s="197">
        <f t="shared" si="3"/>
        <v>30</v>
      </c>
      <c r="Z31" s="197" t="str">
        <f>'U14G 491'!A$51</f>
        <v>SW</v>
      </c>
      <c r="AA31" s="196" t="str">
        <f>'U14G 491'!B$51</f>
        <v>Ivybridge</v>
      </c>
      <c r="AC31" s="204">
        <f>'U14M 691'!A56</f>
        <v>668</v>
      </c>
      <c r="AD31" s="205" t="str">
        <f>'U14M 691'!B56</f>
        <v>Sophie Gilvear</v>
      </c>
      <c r="AE31" s="206">
        <f>'U14M 691'!C56</f>
        <v>0</v>
      </c>
      <c r="AF31" s="206">
        <f>'U14M 691'!D56</f>
        <v>14.65</v>
      </c>
      <c r="AG31" s="207">
        <f t="shared" si="4"/>
        <v>14.65</v>
      </c>
      <c r="AH31" s="205" t="str">
        <f>'U14M 691'!E56</f>
        <v>G</v>
      </c>
      <c r="AI31" s="209">
        <f t="shared" si="5"/>
        <v>32</v>
      </c>
      <c r="AJ31" s="209" t="str">
        <f>'U14M 691'!A$51</f>
        <v>SW</v>
      </c>
      <c r="AK31" s="209" t="str">
        <f>'U14M 691'!B$51</f>
        <v>Ivybridge</v>
      </c>
    </row>
    <row r="32" spans="1:37" ht="20.100000000000001" customHeight="1" x14ac:dyDescent="0.2">
      <c r="K32" s="216">
        <f>'U14B 591'!A57</f>
        <v>569</v>
      </c>
      <c r="L32" s="217">
        <f>'U14B 591'!B57</f>
        <v>0</v>
      </c>
      <c r="M32" s="218">
        <f>'U14B 591'!C57</f>
        <v>0</v>
      </c>
      <c r="N32" s="218">
        <f>'U14B 591'!D57</f>
        <v>0</v>
      </c>
      <c r="O32" s="218">
        <f t="shared" si="0"/>
        <v>0</v>
      </c>
      <c r="P32" s="220" t="str">
        <f t="shared" si="1"/>
        <v/>
      </c>
      <c r="Q32" s="220" t="str">
        <f>'U14B 591'!A$51</f>
        <v>SW</v>
      </c>
      <c r="R32" s="219" t="str">
        <f>'U14B 591'!B$51</f>
        <v>Ivybridge</v>
      </c>
      <c r="T32" s="192">
        <f>'U14G 491'!A57</f>
        <v>469</v>
      </c>
      <c r="U32" s="193">
        <f>'U14G 491'!B57</f>
        <v>0</v>
      </c>
      <c r="V32" s="194">
        <f>'U14G 491'!C57</f>
        <v>0</v>
      </c>
      <c r="W32" s="194">
        <f>'U14G 491'!D57</f>
        <v>0</v>
      </c>
      <c r="X32" s="195">
        <f t="shared" si="2"/>
        <v>0</v>
      </c>
      <c r="Y32" s="197" t="str">
        <f t="shared" si="3"/>
        <v/>
      </c>
      <c r="Z32" s="197" t="str">
        <f>'U14G 491'!A$51</f>
        <v>SW</v>
      </c>
      <c r="AA32" s="196" t="str">
        <f>'U14G 491'!B$51</f>
        <v>Ivybridge</v>
      </c>
      <c r="AC32" s="204">
        <f>'U14M 691'!A57</f>
        <v>669</v>
      </c>
      <c r="AD32" s="205" t="str">
        <f>'U14M 691'!B57</f>
        <v>Erin Tuckwell</v>
      </c>
      <c r="AE32" s="206">
        <f>'U14M 691'!C57</f>
        <v>14.266999999999999</v>
      </c>
      <c r="AF32" s="206">
        <f>'U14M 691'!D57</f>
        <v>0</v>
      </c>
      <c r="AG32" s="207">
        <f t="shared" si="4"/>
        <v>14.266999999999999</v>
      </c>
      <c r="AH32" s="205" t="str">
        <f>'U14M 691'!E57</f>
        <v>G</v>
      </c>
      <c r="AI32" s="209">
        <f t="shared" si="5"/>
        <v>37</v>
      </c>
      <c r="AJ32" s="209" t="str">
        <f>'U14M 691'!A$51</f>
        <v>SW</v>
      </c>
      <c r="AK32" s="209" t="str">
        <f>'U14M 691'!B$51</f>
        <v>Ivybridge</v>
      </c>
    </row>
    <row r="33" spans="11:37" ht="20.100000000000001" customHeight="1" x14ac:dyDescent="0.2">
      <c r="K33" s="216" t="str">
        <f>'U14B 591'!A58</f>
        <v>R570</v>
      </c>
      <c r="L33" s="217">
        <f>'U14B 591'!B58</f>
        <v>0</v>
      </c>
      <c r="M33" s="218">
        <f>'U14B 591'!C58</f>
        <v>0</v>
      </c>
      <c r="N33" s="218">
        <f>'U14B 591'!D58</f>
        <v>0</v>
      </c>
      <c r="O33" s="218">
        <f t="shared" si="0"/>
        <v>0</v>
      </c>
      <c r="P33" s="220" t="str">
        <f t="shared" si="1"/>
        <v/>
      </c>
      <c r="Q33" s="220" t="str">
        <f>'U14B 591'!A$51</f>
        <v>SW</v>
      </c>
      <c r="R33" s="219" t="str">
        <f>'U14B 591'!B$51</f>
        <v>Ivybridge</v>
      </c>
      <c r="T33" s="192" t="str">
        <f>'U14G 491'!A58</f>
        <v>R470</v>
      </c>
      <c r="U33" s="193">
        <f>'U14G 491'!B58</f>
        <v>0</v>
      </c>
      <c r="V33" s="194">
        <f>'U14G 491'!C58</f>
        <v>0</v>
      </c>
      <c r="W33" s="194">
        <f>'U14G 491'!D58</f>
        <v>0</v>
      </c>
      <c r="X33" s="195">
        <f t="shared" si="2"/>
        <v>0</v>
      </c>
      <c r="Y33" s="197" t="str">
        <f t="shared" si="3"/>
        <v/>
      </c>
      <c r="Z33" s="197" t="str">
        <f>'U14G 491'!A$51</f>
        <v>SW</v>
      </c>
      <c r="AA33" s="196" t="str">
        <f>'U14G 491'!B$51</f>
        <v>Ivybridge</v>
      </c>
      <c r="AC33" s="204" t="str">
        <f>'U14M 691'!A58</f>
        <v>R670</v>
      </c>
      <c r="AD33" s="205">
        <f>'U14M 691'!B58</f>
        <v>0</v>
      </c>
      <c r="AE33" s="206">
        <f>'U14M 691'!C58</f>
        <v>0</v>
      </c>
      <c r="AF33" s="206">
        <f>'U14M 691'!D58</f>
        <v>0</v>
      </c>
      <c r="AG33" s="207">
        <f t="shared" si="4"/>
        <v>0</v>
      </c>
      <c r="AH33" s="205">
        <f>'U14M 691'!E58</f>
        <v>0</v>
      </c>
      <c r="AI33" s="209" t="str">
        <f t="shared" si="5"/>
        <v/>
      </c>
      <c r="AJ33" s="209" t="str">
        <f>'U14M 691'!A$51</f>
        <v>SW</v>
      </c>
      <c r="AK33" s="209" t="str">
        <f>'U14M 691'!B$51</f>
        <v>Ivybridge</v>
      </c>
    </row>
    <row r="34" spans="11:37" ht="20.100000000000001" customHeight="1" x14ac:dyDescent="0.2">
      <c r="K34" s="216"/>
      <c r="L34" s="217"/>
      <c r="M34" s="218"/>
      <c r="N34" s="218"/>
      <c r="O34" s="218"/>
      <c r="P34" s="220" t="str">
        <f t="shared" si="1"/>
        <v/>
      </c>
      <c r="Q34" s="220"/>
      <c r="R34" s="219"/>
      <c r="T34" s="192"/>
      <c r="U34" s="193"/>
      <c r="V34" s="194"/>
      <c r="W34" s="194"/>
      <c r="X34" s="195"/>
      <c r="Y34" s="197" t="str">
        <f t="shared" si="3"/>
        <v/>
      </c>
      <c r="Z34" s="197"/>
      <c r="AA34" s="196"/>
      <c r="AC34" s="204"/>
      <c r="AD34" s="205"/>
      <c r="AE34" s="206"/>
      <c r="AF34" s="206"/>
      <c r="AG34" s="207"/>
      <c r="AH34" s="205"/>
      <c r="AI34" s="209" t="str">
        <f t="shared" si="5"/>
        <v/>
      </c>
      <c r="AJ34" s="209"/>
      <c r="AK34" s="209"/>
    </row>
    <row r="35" spans="11:37" ht="20.100000000000001" customHeight="1" x14ac:dyDescent="0.2">
      <c r="K35" s="216">
        <f>'U14B 591'!A63</f>
        <v>585</v>
      </c>
      <c r="L35" s="217">
        <f>'U14B 591'!B63</f>
        <v>0</v>
      </c>
      <c r="M35" s="218">
        <f>'U14B 591'!C63</f>
        <v>0</v>
      </c>
      <c r="N35" s="218">
        <f>'U14B 591'!D63</f>
        <v>0</v>
      </c>
      <c r="O35" s="218">
        <f t="shared" si="0"/>
        <v>0</v>
      </c>
      <c r="P35" s="220" t="str">
        <f t="shared" si="1"/>
        <v/>
      </c>
      <c r="Q35" s="220" t="str">
        <f>'U14B 591'!A$62</f>
        <v>Y</v>
      </c>
      <c r="R35" s="219">
        <f>'U14B 591'!B$62</f>
        <v>0</v>
      </c>
      <c r="T35" s="192">
        <f>'U14G 491'!A63</f>
        <v>485</v>
      </c>
      <c r="U35" s="193" t="str">
        <f>'U14G 491'!B63</f>
        <v>Lexi McCaw</v>
      </c>
      <c r="V35" s="194">
        <f>'U14G 491'!C63</f>
        <v>14.67</v>
      </c>
      <c r="W35" s="194">
        <f>'U14G 491'!D63</f>
        <v>14.95</v>
      </c>
      <c r="X35" s="195">
        <f t="shared" si="2"/>
        <v>29.619999999999997</v>
      </c>
      <c r="Y35" s="197">
        <f t="shared" si="3"/>
        <v>8</v>
      </c>
      <c r="Z35" s="197" t="str">
        <f>'U14G 491'!A$62</f>
        <v>Y</v>
      </c>
      <c r="AA35" s="196" t="str">
        <f>'U14G 491'!B$62</f>
        <v>Headlands School</v>
      </c>
      <c r="AC35" s="204">
        <f>'U14M 691'!A63</f>
        <v>685</v>
      </c>
      <c r="AD35" s="205">
        <f>'U14M 691'!B63</f>
        <v>0</v>
      </c>
      <c r="AE35" s="206">
        <f>'U14M 691'!C63</f>
        <v>0</v>
      </c>
      <c r="AF35" s="206">
        <f>'U14M 691'!D63</f>
        <v>0</v>
      </c>
      <c r="AG35" s="207">
        <f t="shared" si="4"/>
        <v>0</v>
      </c>
      <c r="AH35" s="205">
        <f>'U14M 691'!E63</f>
        <v>0</v>
      </c>
      <c r="AI35" s="209" t="str">
        <f t="shared" si="5"/>
        <v/>
      </c>
      <c r="AJ35" s="209" t="str">
        <f>'U14M 691'!A$62</f>
        <v>Y</v>
      </c>
      <c r="AK35" s="209">
        <f>'U14M 691'!B$62</f>
        <v>0</v>
      </c>
    </row>
    <row r="36" spans="11:37" ht="20.100000000000001" customHeight="1" x14ac:dyDescent="0.2">
      <c r="K36" s="216">
        <f>'U14B 591'!A64</f>
        <v>586</v>
      </c>
      <c r="L36" s="217">
        <f>'U14B 591'!B64</f>
        <v>0</v>
      </c>
      <c r="M36" s="218">
        <f>'U14B 591'!C64</f>
        <v>0</v>
      </c>
      <c r="N36" s="218">
        <f>'U14B 591'!D64</f>
        <v>0</v>
      </c>
      <c r="O36" s="218">
        <f t="shared" si="0"/>
        <v>0</v>
      </c>
      <c r="P36" s="220" t="str">
        <f t="shared" si="1"/>
        <v/>
      </c>
      <c r="Q36" s="220" t="str">
        <f>'U14B 591'!A$62</f>
        <v>Y</v>
      </c>
      <c r="R36" s="219">
        <f>'U14B 591'!B$62</f>
        <v>0</v>
      </c>
      <c r="T36" s="192">
        <f>'U14G 491'!A64</f>
        <v>486</v>
      </c>
      <c r="U36" s="193" t="str">
        <f>'U14G 491'!B64</f>
        <v>Imogen Davies</v>
      </c>
      <c r="V36" s="194">
        <f>'U14G 491'!C64</f>
        <v>14.83</v>
      </c>
      <c r="W36" s="194">
        <f>'U14G 491'!D64</f>
        <v>14.9</v>
      </c>
      <c r="X36" s="195">
        <f t="shared" si="2"/>
        <v>29.73</v>
      </c>
      <c r="Y36" s="197">
        <f t="shared" si="3"/>
        <v>6</v>
      </c>
      <c r="Z36" s="197" t="str">
        <f>'U14G 491'!A$62</f>
        <v>Y</v>
      </c>
      <c r="AA36" s="196" t="str">
        <f>'U14G 491'!B$62</f>
        <v>Headlands School</v>
      </c>
      <c r="AC36" s="204">
        <f>'U14M 691'!A64</f>
        <v>686</v>
      </c>
      <c r="AD36" s="205">
        <f>'U14M 691'!B64</f>
        <v>0</v>
      </c>
      <c r="AE36" s="206">
        <f>'U14M 691'!C64</f>
        <v>0</v>
      </c>
      <c r="AF36" s="206">
        <f>'U14M 691'!D64</f>
        <v>0</v>
      </c>
      <c r="AG36" s="207">
        <f t="shared" si="4"/>
        <v>0</v>
      </c>
      <c r="AH36" s="205">
        <f>'U14M 691'!E64</f>
        <v>0</v>
      </c>
      <c r="AI36" s="209" t="str">
        <f t="shared" si="5"/>
        <v/>
      </c>
      <c r="AJ36" s="209" t="str">
        <f>'U14M 691'!A$62</f>
        <v>Y</v>
      </c>
      <c r="AK36" s="209">
        <f>'U14M 691'!B$62</f>
        <v>0</v>
      </c>
    </row>
    <row r="37" spans="11:37" ht="20.100000000000001" customHeight="1" x14ac:dyDescent="0.2">
      <c r="K37" s="216">
        <f>'U14B 591'!A65</f>
        <v>587</v>
      </c>
      <c r="L37" s="217">
        <f>'U14B 591'!B65</f>
        <v>0</v>
      </c>
      <c r="M37" s="218">
        <f>'U14B 591'!C65</f>
        <v>0</v>
      </c>
      <c r="N37" s="218">
        <f>'U14B 591'!D65</f>
        <v>0</v>
      </c>
      <c r="O37" s="218">
        <f t="shared" si="0"/>
        <v>0</v>
      </c>
      <c r="P37" s="220" t="str">
        <f t="shared" si="1"/>
        <v/>
      </c>
      <c r="Q37" s="220" t="str">
        <f>'U14B 591'!A$62</f>
        <v>Y</v>
      </c>
      <c r="R37" s="219">
        <f>'U14B 591'!B$62</f>
        <v>0</v>
      </c>
      <c r="T37" s="192">
        <f>'U14G 491'!A65</f>
        <v>487</v>
      </c>
      <c r="U37" s="193">
        <f>'U14G 491'!B65</f>
        <v>0</v>
      </c>
      <c r="V37" s="194">
        <f>'U14G 491'!C65</f>
        <v>0</v>
      </c>
      <c r="W37" s="194">
        <f>'U14G 491'!D65</f>
        <v>0</v>
      </c>
      <c r="X37" s="195">
        <f t="shared" si="2"/>
        <v>0</v>
      </c>
      <c r="Y37" s="197" t="str">
        <f t="shared" si="3"/>
        <v/>
      </c>
      <c r="Z37" s="197" t="str">
        <f>'U14G 491'!A$62</f>
        <v>Y</v>
      </c>
      <c r="AA37" s="196" t="str">
        <f>'U14G 491'!B$62</f>
        <v>Headlands School</v>
      </c>
      <c r="AC37" s="204">
        <f>'U14M 691'!A65</f>
        <v>687</v>
      </c>
      <c r="AD37" s="205">
        <f>'U14M 691'!B65</f>
        <v>0</v>
      </c>
      <c r="AE37" s="206">
        <f>'U14M 691'!C65</f>
        <v>0</v>
      </c>
      <c r="AF37" s="206">
        <f>'U14M 691'!D65</f>
        <v>0</v>
      </c>
      <c r="AG37" s="207">
        <f t="shared" si="4"/>
        <v>0</v>
      </c>
      <c r="AH37" s="205">
        <f>'U14M 691'!E65</f>
        <v>0</v>
      </c>
      <c r="AI37" s="209" t="str">
        <f t="shared" si="5"/>
        <v/>
      </c>
      <c r="AJ37" s="209" t="str">
        <f>'U14M 691'!A$62</f>
        <v>Y</v>
      </c>
      <c r="AK37" s="209">
        <f>'U14M 691'!B$62</f>
        <v>0</v>
      </c>
    </row>
    <row r="38" spans="11:37" ht="20.100000000000001" customHeight="1" x14ac:dyDescent="0.2">
      <c r="K38" s="216">
        <f>'U14B 591'!A66</f>
        <v>588</v>
      </c>
      <c r="L38" s="217">
        <f>'U14B 591'!B66</f>
        <v>0</v>
      </c>
      <c r="M38" s="218">
        <f>'U14B 591'!C66</f>
        <v>0</v>
      </c>
      <c r="N38" s="218">
        <f>'U14B 591'!D66</f>
        <v>0</v>
      </c>
      <c r="O38" s="218">
        <f t="shared" si="0"/>
        <v>0</v>
      </c>
      <c r="P38" s="220" t="str">
        <f t="shared" si="1"/>
        <v/>
      </c>
      <c r="Q38" s="220" t="str">
        <f>'U14B 591'!A$62</f>
        <v>Y</v>
      </c>
      <c r="R38" s="219">
        <f>'U14B 591'!B$62</f>
        <v>0</v>
      </c>
      <c r="T38" s="192">
        <f>'U14G 491'!A66</f>
        <v>488</v>
      </c>
      <c r="U38" s="193" t="str">
        <f>'U14G 491'!B66</f>
        <v>Chloe Garbutt</v>
      </c>
      <c r="V38" s="194">
        <f>'U14G 491'!C66</f>
        <v>14.07</v>
      </c>
      <c r="W38" s="194">
        <f>'U14G 491'!D66</f>
        <v>14.55</v>
      </c>
      <c r="X38" s="195">
        <f t="shared" si="2"/>
        <v>28.62</v>
      </c>
      <c r="Y38" s="197">
        <f t="shared" si="3"/>
        <v>29</v>
      </c>
      <c r="Z38" s="197" t="str">
        <f>'U14G 491'!A$62</f>
        <v>Y</v>
      </c>
      <c r="AA38" s="196" t="str">
        <f>'U14G 491'!B$62</f>
        <v>Headlands School</v>
      </c>
      <c r="AC38" s="204">
        <f>'U14M 691'!A66</f>
        <v>688</v>
      </c>
      <c r="AD38" s="205">
        <f>'U14M 691'!B66</f>
        <v>0</v>
      </c>
      <c r="AE38" s="206">
        <f>'U14M 691'!C66</f>
        <v>0</v>
      </c>
      <c r="AF38" s="206">
        <f>'U14M 691'!D66</f>
        <v>0</v>
      </c>
      <c r="AG38" s="207">
        <f t="shared" si="4"/>
        <v>0</v>
      </c>
      <c r="AH38" s="205">
        <f>'U14M 691'!E66</f>
        <v>0</v>
      </c>
      <c r="AI38" s="209" t="str">
        <f t="shared" si="5"/>
        <v/>
      </c>
      <c r="AJ38" s="209" t="str">
        <f>'U14M 691'!A$62</f>
        <v>Y</v>
      </c>
      <c r="AK38" s="209">
        <f>'U14M 691'!B$62</f>
        <v>0</v>
      </c>
    </row>
    <row r="39" spans="11:37" ht="20.100000000000001" customHeight="1" x14ac:dyDescent="0.2">
      <c r="K39" s="216">
        <f>'U14B 591'!A67</f>
        <v>589</v>
      </c>
      <c r="L39" s="217">
        <f>'U14B 591'!B67</f>
        <v>0</v>
      </c>
      <c r="M39" s="218">
        <f>'U14B 591'!C67</f>
        <v>0</v>
      </c>
      <c r="N39" s="218">
        <f>'U14B 591'!D67</f>
        <v>0</v>
      </c>
      <c r="O39" s="218">
        <f t="shared" si="0"/>
        <v>0</v>
      </c>
      <c r="P39" s="220" t="str">
        <f t="shared" si="1"/>
        <v/>
      </c>
      <c r="Q39" s="220" t="str">
        <f>'U14B 591'!A$62</f>
        <v>Y</v>
      </c>
      <c r="R39" s="219">
        <f>'U14B 591'!B$62</f>
        <v>0</v>
      </c>
      <c r="T39" s="192">
        <f>'U14G 491'!A67</f>
        <v>489</v>
      </c>
      <c r="U39" s="193" t="str">
        <f>'U14G 491'!B67</f>
        <v>Rose Hodgson</v>
      </c>
      <c r="V39" s="194">
        <f>'U14G 491'!C67</f>
        <v>13.667</v>
      </c>
      <c r="W39" s="194">
        <f>'U14G 491'!D67</f>
        <v>14.55</v>
      </c>
      <c r="X39" s="195">
        <f t="shared" si="2"/>
        <v>28.216999999999999</v>
      </c>
      <c r="Y39" s="197">
        <f t="shared" si="3"/>
        <v>34</v>
      </c>
      <c r="Z39" s="197" t="str">
        <f>'U14G 491'!A$62</f>
        <v>Y</v>
      </c>
      <c r="AA39" s="196" t="str">
        <f>'U14G 491'!B$62</f>
        <v>Headlands School</v>
      </c>
      <c r="AC39" s="204">
        <f>'U14M 691'!A67</f>
        <v>689</v>
      </c>
      <c r="AD39" s="205">
        <f>'U14M 691'!B67</f>
        <v>0</v>
      </c>
      <c r="AE39" s="206">
        <f>'U14M 691'!C67</f>
        <v>0</v>
      </c>
      <c r="AF39" s="206">
        <f>'U14M 691'!D67</f>
        <v>0</v>
      </c>
      <c r="AG39" s="207">
        <f t="shared" si="4"/>
        <v>0</v>
      </c>
      <c r="AH39" s="205">
        <f>'U14M 691'!E67</f>
        <v>0</v>
      </c>
      <c r="AI39" s="209" t="str">
        <f t="shared" si="5"/>
        <v/>
      </c>
      <c r="AJ39" s="209" t="str">
        <f>'U14M 691'!A$62</f>
        <v>Y</v>
      </c>
      <c r="AK39" s="209">
        <f>'U14M 691'!B$62</f>
        <v>0</v>
      </c>
    </row>
    <row r="40" spans="11:37" ht="20.100000000000001" customHeight="1" x14ac:dyDescent="0.2">
      <c r="K40" s="216">
        <f>'U14B 591'!A68</f>
        <v>590</v>
      </c>
      <c r="L40" s="217">
        <f>'U14B 591'!B68</f>
        <v>0</v>
      </c>
      <c r="M40" s="218">
        <f>'U14B 591'!C68</f>
        <v>0</v>
      </c>
      <c r="N40" s="218">
        <f>'U14B 591'!D68</f>
        <v>0</v>
      </c>
      <c r="O40" s="218">
        <f t="shared" si="0"/>
        <v>0</v>
      </c>
      <c r="P40" s="220" t="str">
        <f t="shared" si="1"/>
        <v/>
      </c>
      <c r="Q40" s="220" t="str">
        <f>'U14B 591'!A$62</f>
        <v>Y</v>
      </c>
      <c r="R40" s="219">
        <f>'U14B 591'!B$62</f>
        <v>0</v>
      </c>
      <c r="T40" s="192">
        <f>'U14G 491'!A68</f>
        <v>490</v>
      </c>
      <c r="U40" s="193">
        <f>'U14G 491'!B68</f>
        <v>0</v>
      </c>
      <c r="V40" s="194">
        <f>'U14G 491'!C68</f>
        <v>0</v>
      </c>
      <c r="W40" s="194">
        <f>'U14G 491'!D68</f>
        <v>0</v>
      </c>
      <c r="X40" s="195">
        <f t="shared" si="2"/>
        <v>0</v>
      </c>
      <c r="Y40" s="197" t="str">
        <f t="shared" si="3"/>
        <v/>
      </c>
      <c r="Z40" s="197" t="str">
        <f>'U14G 491'!A$62</f>
        <v>Y</v>
      </c>
      <c r="AA40" s="196" t="str">
        <f>'U14G 491'!B$62</f>
        <v>Headlands School</v>
      </c>
      <c r="AC40" s="204">
        <f>'U14M 691'!A68</f>
        <v>690</v>
      </c>
      <c r="AD40" s="205">
        <f>'U14M 691'!B68</f>
        <v>0</v>
      </c>
      <c r="AE40" s="206">
        <f>'U14M 691'!C68</f>
        <v>0</v>
      </c>
      <c r="AF40" s="206">
        <f>'U14M 691'!D68</f>
        <v>0</v>
      </c>
      <c r="AG40" s="207">
        <f t="shared" si="4"/>
        <v>0</v>
      </c>
      <c r="AH40" s="205">
        <f>'U14M 691'!E68</f>
        <v>0</v>
      </c>
      <c r="AI40" s="209" t="str">
        <f t="shared" si="5"/>
        <v/>
      </c>
      <c r="AJ40" s="209" t="str">
        <f>'U14M 691'!A$62</f>
        <v>Y</v>
      </c>
      <c r="AK40" s="209">
        <f>'U14M 691'!B$62</f>
        <v>0</v>
      </c>
    </row>
    <row r="41" spans="11:37" ht="20.100000000000001" customHeight="1" x14ac:dyDescent="0.2">
      <c r="K41" s="216" t="str">
        <f>'U14B 591'!A69</f>
        <v>R591</v>
      </c>
      <c r="L41" s="217">
        <f>'U14B 591'!B69</f>
        <v>0</v>
      </c>
      <c r="M41" s="218">
        <f>'U14B 591'!C69</f>
        <v>0</v>
      </c>
      <c r="N41" s="218">
        <f>'U14B 591'!D69</f>
        <v>0</v>
      </c>
      <c r="O41" s="218">
        <f t="shared" si="0"/>
        <v>0</v>
      </c>
      <c r="P41" s="220" t="str">
        <f t="shared" si="1"/>
        <v/>
      </c>
      <c r="Q41" s="220" t="str">
        <f>'U14B 591'!A$62</f>
        <v>Y</v>
      </c>
      <c r="R41" s="219">
        <f>'U14B 591'!B$62</f>
        <v>0</v>
      </c>
      <c r="T41" s="192" t="str">
        <f>'U14G 491'!A69</f>
        <v>R491</v>
      </c>
      <c r="U41" s="193">
        <f>'U14G 491'!B69</f>
        <v>0</v>
      </c>
      <c r="V41" s="194">
        <f>'U14G 491'!C69</f>
        <v>0</v>
      </c>
      <c r="W41" s="194">
        <f>'U14G 491'!D69</f>
        <v>0</v>
      </c>
      <c r="X41" s="195">
        <f t="shared" si="2"/>
        <v>0</v>
      </c>
      <c r="Y41" s="197" t="str">
        <f t="shared" si="3"/>
        <v/>
      </c>
      <c r="Z41" s="197" t="str">
        <f>'U14G 491'!A$62</f>
        <v>Y</v>
      </c>
      <c r="AA41" s="196" t="str">
        <f>'U14G 491'!B$62</f>
        <v>Headlands School</v>
      </c>
      <c r="AC41" s="204" t="str">
        <f>'U14M 691'!A69</f>
        <v>R691</v>
      </c>
      <c r="AD41" s="205">
        <f>'U14M 691'!B69</f>
        <v>0</v>
      </c>
      <c r="AE41" s="206">
        <f>'U14M 691'!C69</f>
        <v>0</v>
      </c>
      <c r="AF41" s="206">
        <f>'U14M 691'!D69</f>
        <v>0</v>
      </c>
      <c r="AG41" s="207">
        <f t="shared" si="4"/>
        <v>0</v>
      </c>
      <c r="AH41" s="205">
        <f>'U14M 691'!E69</f>
        <v>0</v>
      </c>
      <c r="AI41" s="209" t="str">
        <f t="shared" si="5"/>
        <v/>
      </c>
      <c r="AJ41" s="209" t="str">
        <f>'U14M 691'!A$62</f>
        <v>Y</v>
      </c>
      <c r="AK41" s="209">
        <f>'U14M 691'!B$62</f>
        <v>0</v>
      </c>
    </row>
    <row r="42" spans="11:37" ht="20.100000000000001" customHeight="1" x14ac:dyDescent="0.2">
      <c r="K42" s="216"/>
      <c r="L42" s="217"/>
      <c r="M42" s="218"/>
      <c r="N42" s="218"/>
      <c r="O42" s="218"/>
      <c r="P42" s="220" t="str">
        <f t="shared" si="1"/>
        <v/>
      </c>
      <c r="Q42" s="220"/>
      <c r="R42" s="219"/>
      <c r="T42" s="192"/>
      <c r="U42" s="193"/>
      <c r="V42" s="194"/>
      <c r="W42" s="194"/>
      <c r="X42" s="195"/>
      <c r="Y42" s="197" t="str">
        <f t="shared" si="3"/>
        <v/>
      </c>
      <c r="Z42" s="197"/>
      <c r="AA42" s="196"/>
      <c r="AC42" s="204"/>
      <c r="AD42" s="205"/>
      <c r="AE42" s="206"/>
      <c r="AF42" s="206"/>
      <c r="AG42" s="207"/>
      <c r="AH42" s="205"/>
      <c r="AI42" s="209" t="str">
        <f t="shared" si="5"/>
        <v/>
      </c>
      <c r="AJ42" s="209"/>
      <c r="AK42" s="209"/>
    </row>
    <row r="43" spans="11:37" ht="20.100000000000001" customHeight="1" x14ac:dyDescent="0.2">
      <c r="K43" s="216">
        <f>'U14B 591'!F19</f>
        <v>508</v>
      </c>
      <c r="L43" s="217" t="str">
        <f>'U14B 591'!G19</f>
        <v>George Gibson</v>
      </c>
      <c r="M43" s="218">
        <f>'U14B 591'!H19</f>
        <v>12.75</v>
      </c>
      <c r="N43" s="218">
        <f>'U14B 591'!I19</f>
        <v>14.6</v>
      </c>
      <c r="O43" s="218">
        <f t="shared" si="0"/>
        <v>27.35</v>
      </c>
      <c r="P43" s="220">
        <f t="shared" si="1"/>
        <v>23</v>
      </c>
      <c r="Q43" s="220" t="str">
        <f>'U14B 591'!F$18</f>
        <v>EM</v>
      </c>
      <c r="R43" s="219" t="str">
        <f>'U14B 591'!G$18</f>
        <v>Priory Ruskin</v>
      </c>
      <c r="T43" s="192">
        <f>'U14G 491'!F19</f>
        <v>408</v>
      </c>
      <c r="U43" s="193" t="str">
        <f>'U14G 491'!G19</f>
        <v>Olivia Thorpe</v>
      </c>
      <c r="V43" s="194">
        <f>'U14G 491'!H19</f>
        <v>13.6</v>
      </c>
      <c r="W43" s="194">
        <f>'U14G 491'!I19</f>
        <v>14.85</v>
      </c>
      <c r="X43" s="195">
        <f t="shared" si="2"/>
        <v>28.45</v>
      </c>
      <c r="Y43" s="197">
        <f t="shared" si="3"/>
        <v>32</v>
      </c>
      <c r="Z43" s="197" t="str">
        <f>'U14G 491'!F$18</f>
        <v>EM</v>
      </c>
      <c r="AA43" s="196" t="str">
        <f>'U14G 491'!G$18</f>
        <v>St George's</v>
      </c>
      <c r="AC43" s="204">
        <f>'U14M 691'!K19</f>
        <v>608</v>
      </c>
      <c r="AD43" s="205" t="str">
        <f>'U14M 691'!L19</f>
        <v>H Simmons</v>
      </c>
      <c r="AE43" s="206">
        <f>'U14M 691'!M19</f>
        <v>13.4</v>
      </c>
      <c r="AF43" s="206">
        <f>'U14M 691'!N19</f>
        <v>14.45</v>
      </c>
      <c r="AG43" s="207">
        <f t="shared" si="4"/>
        <v>27.85</v>
      </c>
      <c r="AH43" s="205" t="str">
        <f>'U14M 691'!O19</f>
        <v>B</v>
      </c>
      <c r="AI43" s="209">
        <f t="shared" si="5"/>
        <v>19</v>
      </c>
      <c r="AJ43" s="209" t="str">
        <f>'U14M 691'!K$18</f>
        <v>EM</v>
      </c>
      <c r="AK43" s="209" t="str">
        <f>'U14M 691'!L$18</f>
        <v>Stamford</v>
      </c>
    </row>
    <row r="44" spans="11:37" ht="20.100000000000001" customHeight="1" x14ac:dyDescent="0.2">
      <c r="K44" s="216">
        <f>'U14B 591'!F20</f>
        <v>509</v>
      </c>
      <c r="L44" s="217" t="str">
        <f>'U14B 591'!G20</f>
        <v>Harvey Allen</v>
      </c>
      <c r="M44" s="218">
        <f>'U14B 591'!H20</f>
        <v>13.15</v>
      </c>
      <c r="N44" s="218">
        <f>'U14B 591'!I20</f>
        <v>14.3</v>
      </c>
      <c r="O44" s="218">
        <f t="shared" si="0"/>
        <v>27.450000000000003</v>
      </c>
      <c r="P44" s="220">
        <f t="shared" si="1"/>
        <v>22</v>
      </c>
      <c r="Q44" s="220" t="str">
        <f>'U14B 591'!F$18</f>
        <v>EM</v>
      </c>
      <c r="R44" s="219" t="str">
        <f>'U14B 591'!G$18</f>
        <v>Priory Ruskin</v>
      </c>
      <c r="T44" s="192">
        <f>'U14G 491'!F20</f>
        <v>409</v>
      </c>
      <c r="U44" s="193" t="str">
        <f>'U14G 491'!G20</f>
        <v>Kaci Sambridge</v>
      </c>
      <c r="V44" s="194">
        <f>'U14G 491'!H20</f>
        <v>13.8</v>
      </c>
      <c r="W44" s="194">
        <f>'U14G 491'!I20</f>
        <v>15</v>
      </c>
      <c r="X44" s="195">
        <f t="shared" si="2"/>
        <v>28.8</v>
      </c>
      <c r="Y44" s="197">
        <f t="shared" si="3"/>
        <v>22</v>
      </c>
      <c r="Z44" s="197" t="str">
        <f>'U14G 491'!F$18</f>
        <v>EM</v>
      </c>
      <c r="AA44" s="196" t="str">
        <f>'U14G 491'!G$18</f>
        <v>St George's</v>
      </c>
      <c r="AC44" s="204">
        <f>'U14M 691'!K20</f>
        <v>609</v>
      </c>
      <c r="AD44" s="205" t="str">
        <f>'U14M 691'!L20</f>
        <v>M Bogan</v>
      </c>
      <c r="AE44" s="206">
        <f>'U14M 691'!M20</f>
        <v>13.467000000000001</v>
      </c>
      <c r="AF44" s="206">
        <f>'U14M 691'!N20</f>
        <v>14.8</v>
      </c>
      <c r="AG44" s="207">
        <f t="shared" si="4"/>
        <v>28.267000000000003</v>
      </c>
      <c r="AH44" s="205" t="str">
        <f>'U14M 691'!O20</f>
        <v>B</v>
      </c>
      <c r="AI44" s="209">
        <f t="shared" si="5"/>
        <v>16</v>
      </c>
      <c r="AJ44" s="209" t="str">
        <f>'U14M 691'!K$18</f>
        <v>EM</v>
      </c>
      <c r="AK44" s="209" t="str">
        <f>'U14M 691'!L$18</f>
        <v>Stamford</v>
      </c>
    </row>
    <row r="45" spans="11:37" ht="20.100000000000001" customHeight="1" x14ac:dyDescent="0.2">
      <c r="K45" s="216">
        <f>'U14B 591'!F21</f>
        <v>510</v>
      </c>
      <c r="L45" s="217" t="str">
        <f>'U14B 591'!G21</f>
        <v>Seth Bensley</v>
      </c>
      <c r="M45" s="218">
        <f>'U14B 591'!H21</f>
        <v>13.25</v>
      </c>
      <c r="N45" s="218">
        <f>'U14B 591'!I21</f>
        <v>14.05</v>
      </c>
      <c r="O45" s="218">
        <f t="shared" si="0"/>
        <v>27.3</v>
      </c>
      <c r="P45" s="220">
        <f t="shared" si="1"/>
        <v>24</v>
      </c>
      <c r="Q45" s="220" t="str">
        <f>'U14B 591'!F$18</f>
        <v>EM</v>
      </c>
      <c r="R45" s="219" t="str">
        <f>'U14B 591'!G$18</f>
        <v>Priory Ruskin</v>
      </c>
      <c r="T45" s="192">
        <f>'U14G 491'!F21</f>
        <v>410</v>
      </c>
      <c r="U45" s="193" t="str">
        <f>'U14G 491'!G21</f>
        <v>Oliwia Winiarska</v>
      </c>
      <c r="V45" s="194">
        <f>'U14G 491'!H21</f>
        <v>14.27</v>
      </c>
      <c r="W45" s="194">
        <f>'U14G 491'!I21</f>
        <v>14.8</v>
      </c>
      <c r="X45" s="195">
        <f t="shared" si="2"/>
        <v>29.07</v>
      </c>
      <c r="Y45" s="197">
        <f t="shared" si="3"/>
        <v>19</v>
      </c>
      <c r="Z45" s="197" t="str">
        <f>'U14G 491'!F$18</f>
        <v>EM</v>
      </c>
      <c r="AA45" s="196" t="str">
        <f>'U14G 491'!G$18</f>
        <v>St George's</v>
      </c>
      <c r="AC45" s="204">
        <f>'U14M 691'!K21</f>
        <v>610</v>
      </c>
      <c r="AD45" s="205" t="str">
        <f>'U14M 691'!L21</f>
        <v>P Gallop (floor)</v>
      </c>
      <c r="AE45" s="206">
        <f>'U14M 691'!M21</f>
        <v>13.5</v>
      </c>
      <c r="AF45" s="206">
        <f>'U14M 691'!N21</f>
        <v>0</v>
      </c>
      <c r="AG45" s="207">
        <f t="shared" si="4"/>
        <v>13.5</v>
      </c>
      <c r="AH45" s="205" t="str">
        <f>'U14M 691'!O21</f>
        <v>G</v>
      </c>
      <c r="AI45" s="209">
        <f t="shared" si="5"/>
        <v>38</v>
      </c>
      <c r="AJ45" s="209" t="str">
        <f>'U14M 691'!K$18</f>
        <v>EM</v>
      </c>
      <c r="AK45" s="209" t="str">
        <f>'U14M 691'!L$18</f>
        <v>Stamford</v>
      </c>
    </row>
    <row r="46" spans="11:37" ht="20.100000000000001" customHeight="1" x14ac:dyDescent="0.25">
      <c r="K46" s="251">
        <f>'U14B 591'!F22</f>
        <v>511</v>
      </c>
      <c r="L46" s="214" t="str">
        <f>'U14B 591'!G22</f>
        <v>Matty McCaul</v>
      </c>
      <c r="M46" s="248">
        <f>'U14B 591'!H22</f>
        <v>14.55</v>
      </c>
      <c r="N46" s="248">
        <f>'U14B 591'!I22</f>
        <v>15.1</v>
      </c>
      <c r="O46" s="248">
        <f t="shared" si="0"/>
        <v>29.65</v>
      </c>
      <c r="P46" s="213">
        <f t="shared" si="1"/>
        <v>1</v>
      </c>
      <c r="Q46" s="213" t="str">
        <f>'U14B 591'!F$18</f>
        <v>EM</v>
      </c>
      <c r="R46" s="252" t="str">
        <f>'U14B 591'!G$18</f>
        <v>Priory Ruskin</v>
      </c>
      <c r="T46" s="192">
        <f>'U14G 491'!F22</f>
        <v>411</v>
      </c>
      <c r="U46" s="193" t="str">
        <f>'U14G 491'!G22</f>
        <v>Alice James</v>
      </c>
      <c r="V46" s="194">
        <f>'U14G 491'!H22</f>
        <v>13.9</v>
      </c>
      <c r="W46" s="194">
        <f>'U14G 491'!I22</f>
        <v>14.6</v>
      </c>
      <c r="X46" s="195">
        <f t="shared" si="2"/>
        <v>28.5</v>
      </c>
      <c r="Y46" s="197">
        <f t="shared" si="3"/>
        <v>31</v>
      </c>
      <c r="Z46" s="197" t="str">
        <f>'U14G 491'!F$18</f>
        <v>EM</v>
      </c>
      <c r="AA46" s="196" t="str">
        <f>'U14G 491'!G$18</f>
        <v>St George's</v>
      </c>
      <c r="AC46" s="204">
        <f>'U14M 691'!K22</f>
        <v>611</v>
      </c>
      <c r="AD46" s="205" t="str">
        <f>'U14M 691'!L22</f>
        <v>M Loy</v>
      </c>
      <c r="AE46" s="206">
        <f>'U14M 691'!M22</f>
        <v>14.933999999999999</v>
      </c>
      <c r="AF46" s="206">
        <f>'U14M 691'!N22</f>
        <v>14.8</v>
      </c>
      <c r="AG46" s="207">
        <f t="shared" si="4"/>
        <v>29.734000000000002</v>
      </c>
      <c r="AH46" s="205" t="str">
        <f>'U14M 691'!O22</f>
        <v>G</v>
      </c>
      <c r="AI46" s="209">
        <f t="shared" si="5"/>
        <v>5</v>
      </c>
      <c r="AJ46" s="209" t="str">
        <f>'U14M 691'!K$18</f>
        <v>EM</v>
      </c>
      <c r="AK46" s="209" t="str">
        <f>'U14M 691'!L$18</f>
        <v>Stamford</v>
      </c>
    </row>
    <row r="47" spans="11:37" ht="20.100000000000001" customHeight="1" x14ac:dyDescent="0.2">
      <c r="K47" s="216">
        <f>'U14B 591'!F23</f>
        <v>512</v>
      </c>
      <c r="L47" s="217">
        <f>'U14B 591'!G23</f>
        <v>0</v>
      </c>
      <c r="M47" s="218">
        <f>'U14B 591'!H23</f>
        <v>0</v>
      </c>
      <c r="N47" s="218">
        <f>'U14B 591'!I23</f>
        <v>0</v>
      </c>
      <c r="O47" s="218">
        <f t="shared" si="0"/>
        <v>0</v>
      </c>
      <c r="P47" s="220" t="str">
        <f t="shared" si="1"/>
        <v/>
      </c>
      <c r="Q47" s="220" t="str">
        <f>'U14B 591'!F$18</f>
        <v>EM</v>
      </c>
      <c r="R47" s="219" t="str">
        <f>'U14B 591'!G$18</f>
        <v>Priory Ruskin</v>
      </c>
      <c r="T47" s="192">
        <f>'U14G 491'!F23</f>
        <v>412</v>
      </c>
      <c r="U47" s="193" t="str">
        <f>'U14G 491'!G23</f>
        <v>Maisie Goodburn</v>
      </c>
      <c r="V47" s="194">
        <f>'U14G 491'!H23</f>
        <v>14.1</v>
      </c>
      <c r="W47" s="194">
        <f>'U14G 491'!I23</f>
        <v>14.9</v>
      </c>
      <c r="X47" s="195">
        <f t="shared" si="2"/>
        <v>29</v>
      </c>
      <c r="Y47" s="197">
        <f t="shared" si="3"/>
        <v>20</v>
      </c>
      <c r="Z47" s="197" t="str">
        <f>'U14G 491'!F$18</f>
        <v>EM</v>
      </c>
      <c r="AA47" s="196" t="str">
        <f>'U14G 491'!G$18</f>
        <v>St George's</v>
      </c>
      <c r="AC47" s="204">
        <f>'U14M 691'!K23</f>
        <v>612</v>
      </c>
      <c r="AD47" s="205" t="str">
        <f>'U14M 691'!L23</f>
        <v>L Walkland</v>
      </c>
      <c r="AE47" s="206">
        <f>'U14M 691'!M23</f>
        <v>13.1</v>
      </c>
      <c r="AF47" s="206">
        <f>'U14M 691'!N23</f>
        <v>14.9</v>
      </c>
      <c r="AG47" s="207">
        <f t="shared" si="4"/>
        <v>28</v>
      </c>
      <c r="AH47" s="205" t="str">
        <f>'U14M 691'!O23</f>
        <v>G</v>
      </c>
      <c r="AI47" s="209">
        <f t="shared" si="5"/>
        <v>17</v>
      </c>
      <c r="AJ47" s="209" t="str">
        <f>'U14M 691'!K$18</f>
        <v>EM</v>
      </c>
      <c r="AK47" s="209" t="str">
        <f>'U14M 691'!L$18</f>
        <v>Stamford</v>
      </c>
    </row>
    <row r="48" spans="11:37" ht="20.100000000000001" customHeight="1" x14ac:dyDescent="0.2">
      <c r="K48" s="216">
        <f>'U14B 591'!F24</f>
        <v>513</v>
      </c>
      <c r="L48" s="217">
        <f>'U14B 591'!G24</f>
        <v>0</v>
      </c>
      <c r="M48" s="218">
        <f>'U14B 591'!H24</f>
        <v>0</v>
      </c>
      <c r="N48" s="218">
        <f>'U14B 591'!I24</f>
        <v>0</v>
      </c>
      <c r="O48" s="218">
        <f t="shared" si="0"/>
        <v>0</v>
      </c>
      <c r="P48" s="220" t="str">
        <f t="shared" si="1"/>
        <v/>
      </c>
      <c r="Q48" s="220" t="str">
        <f>'U14B 591'!F$18</f>
        <v>EM</v>
      </c>
      <c r="R48" s="219" t="str">
        <f>'U14B 591'!G$18</f>
        <v>Priory Ruskin</v>
      </c>
      <c r="T48" s="192">
        <f>'U14G 491'!F24</f>
        <v>413</v>
      </c>
      <c r="U48" s="193" t="str">
        <f>'U14G 491'!G24</f>
        <v>Amber Drayton</v>
      </c>
      <c r="V48" s="194">
        <f>'U14G 491'!H24</f>
        <v>0</v>
      </c>
      <c r="W48" s="194">
        <f>'U14G 491'!I24</f>
        <v>0</v>
      </c>
      <c r="X48" s="195">
        <f t="shared" si="2"/>
        <v>0</v>
      </c>
      <c r="Y48" s="197" t="str">
        <f t="shared" si="3"/>
        <v/>
      </c>
      <c r="Z48" s="197" t="str">
        <f>'U14G 491'!F$18</f>
        <v>EM</v>
      </c>
      <c r="AA48" s="196" t="str">
        <f>'U14G 491'!G$18</f>
        <v>St George's</v>
      </c>
      <c r="AC48" s="204">
        <f>'U14M 691'!K24</f>
        <v>613</v>
      </c>
      <c r="AD48" s="205" t="str">
        <f>'U14M 691'!L24</f>
        <v>C Utting-Curtis (vault)</v>
      </c>
      <c r="AE48" s="206">
        <f>'U14M 691'!M24</f>
        <v>0</v>
      </c>
      <c r="AF48" s="206">
        <f>'U14M 691'!N24</f>
        <v>14.75</v>
      </c>
      <c r="AG48" s="207">
        <f t="shared" si="4"/>
        <v>14.75</v>
      </c>
      <c r="AH48" s="205" t="str">
        <f>'U14M 691'!O24</f>
        <v>G</v>
      </c>
      <c r="AI48" s="209">
        <f t="shared" si="5"/>
        <v>30</v>
      </c>
      <c r="AJ48" s="209" t="str">
        <f>'U14M 691'!K$18</f>
        <v>EM</v>
      </c>
      <c r="AK48" s="209" t="str">
        <f>'U14M 691'!L$18</f>
        <v>Stamford</v>
      </c>
    </row>
    <row r="49" spans="11:37" ht="20.100000000000001" customHeight="1" x14ac:dyDescent="0.2">
      <c r="K49" s="216" t="str">
        <f>'U14B 591'!F25</f>
        <v>R514</v>
      </c>
      <c r="L49" s="217">
        <f>'U14B 591'!G25</f>
        <v>0</v>
      </c>
      <c r="M49" s="218">
        <f>'U14B 591'!H25</f>
        <v>0</v>
      </c>
      <c r="N49" s="218">
        <f>'U14B 591'!I25</f>
        <v>0</v>
      </c>
      <c r="O49" s="218">
        <f t="shared" si="0"/>
        <v>0</v>
      </c>
      <c r="P49" s="220" t="str">
        <f t="shared" si="1"/>
        <v/>
      </c>
      <c r="Q49" s="220" t="str">
        <f>'U14B 591'!F$18</f>
        <v>EM</v>
      </c>
      <c r="R49" s="219" t="str">
        <f>'U14B 591'!G$18</f>
        <v>Priory Ruskin</v>
      </c>
      <c r="T49" s="192" t="str">
        <f>'U14G 491'!F25</f>
        <v>R414</v>
      </c>
      <c r="U49" s="193">
        <f>'U14G 491'!G25</f>
        <v>0</v>
      </c>
      <c r="V49" s="194">
        <f>'U14G 491'!H25</f>
        <v>0</v>
      </c>
      <c r="W49" s="194">
        <f>'U14G 491'!I25</f>
        <v>0</v>
      </c>
      <c r="X49" s="195">
        <f t="shared" si="2"/>
        <v>0</v>
      </c>
      <c r="Y49" s="197" t="str">
        <f t="shared" si="3"/>
        <v/>
      </c>
      <c r="Z49" s="197" t="str">
        <f>'U14G 491'!F$18</f>
        <v>EM</v>
      </c>
      <c r="AA49" s="196" t="str">
        <f>'U14G 491'!G$18</f>
        <v>St George's</v>
      </c>
      <c r="AC49" s="204" t="str">
        <f>'U14M 691'!K25</f>
        <v>R614</v>
      </c>
      <c r="AD49" s="205">
        <f>'U14M 691'!L25</f>
        <v>0</v>
      </c>
      <c r="AE49" s="206">
        <f>'U14M 691'!M25</f>
        <v>0</v>
      </c>
      <c r="AF49" s="206">
        <f>'U14M 691'!N25</f>
        <v>0</v>
      </c>
      <c r="AG49" s="207">
        <f t="shared" si="4"/>
        <v>0</v>
      </c>
      <c r="AH49" s="205">
        <f>'U14M 691'!O25</f>
        <v>0</v>
      </c>
      <c r="AI49" s="209" t="str">
        <f t="shared" si="5"/>
        <v/>
      </c>
      <c r="AJ49" s="209" t="str">
        <f>'U14M 691'!K$18</f>
        <v>EM</v>
      </c>
      <c r="AK49" s="209" t="str">
        <f>'U14M 691'!L$18</f>
        <v>Stamford</v>
      </c>
    </row>
    <row r="50" spans="11:37" ht="20.100000000000001" customHeight="1" x14ac:dyDescent="0.2">
      <c r="K50" s="216"/>
      <c r="L50" s="217"/>
      <c r="M50" s="218"/>
      <c r="N50" s="218"/>
      <c r="O50" s="218"/>
      <c r="P50" s="220" t="str">
        <f t="shared" si="1"/>
        <v/>
      </c>
      <c r="Q50" s="220"/>
      <c r="R50" s="219"/>
      <c r="T50" s="192"/>
      <c r="U50" s="193"/>
      <c r="V50" s="194"/>
      <c r="W50" s="194"/>
      <c r="X50" s="195"/>
      <c r="Y50" s="197" t="str">
        <f t="shared" si="3"/>
        <v/>
      </c>
      <c r="Z50" s="197"/>
      <c r="AA50" s="196"/>
      <c r="AC50" s="204"/>
      <c r="AD50" s="205"/>
      <c r="AE50" s="206"/>
      <c r="AF50" s="206"/>
      <c r="AG50" s="207"/>
      <c r="AH50" s="205"/>
      <c r="AI50" s="209" t="str">
        <f t="shared" si="5"/>
        <v/>
      </c>
      <c r="AJ50" s="209"/>
      <c r="AK50" s="209"/>
    </row>
    <row r="51" spans="11:37" ht="20.100000000000001" customHeight="1" x14ac:dyDescent="0.2">
      <c r="K51" s="216">
        <f>'U14B 591'!F41</f>
        <v>550</v>
      </c>
      <c r="L51" s="217">
        <f>'U14B 591'!G41</f>
        <v>0</v>
      </c>
      <c r="M51" s="218">
        <f>'U14B 591'!H41</f>
        <v>0</v>
      </c>
      <c r="N51" s="218">
        <f>'U14B 591'!I41</f>
        <v>0</v>
      </c>
      <c r="O51" s="218">
        <f t="shared" si="0"/>
        <v>0</v>
      </c>
      <c r="P51" s="220" t="str">
        <f t="shared" si="1"/>
        <v/>
      </c>
      <c r="Q51" s="220" t="str">
        <f>'U14B 591'!F$40</f>
        <v>S</v>
      </c>
      <c r="R51" s="219">
        <f>'U14B 591'!G$40</f>
        <v>0</v>
      </c>
      <c r="T51" s="192">
        <f>'U14G 491'!F41</f>
        <v>450</v>
      </c>
      <c r="U51" s="193" t="str">
        <f>'U14G 491'!G41</f>
        <v>Carys Milner</v>
      </c>
      <c r="V51" s="194">
        <f>'U14G 491'!H41</f>
        <v>14.23</v>
      </c>
      <c r="W51" s="194">
        <f>'U14G 491'!I41</f>
        <v>14.4</v>
      </c>
      <c r="X51" s="195">
        <f t="shared" si="2"/>
        <v>28.630000000000003</v>
      </c>
      <c r="Y51" s="197">
        <f t="shared" si="3"/>
        <v>28</v>
      </c>
      <c r="Z51" s="197" t="str">
        <f>'U14G 491'!F$40</f>
        <v>S</v>
      </c>
      <c r="AA51" s="196" t="str">
        <f>'U14G 491'!G$40</f>
        <v>Beaconsfield</v>
      </c>
      <c r="AC51" s="204">
        <f>'U14M 691'!K41</f>
        <v>650</v>
      </c>
      <c r="AD51" s="205">
        <f>'U14M 691'!L41</f>
        <v>0</v>
      </c>
      <c r="AE51" s="206">
        <f>'U14M 691'!M41</f>
        <v>0</v>
      </c>
      <c r="AF51" s="206">
        <f>'U14M 691'!N41</f>
        <v>0</v>
      </c>
      <c r="AG51" s="207">
        <f t="shared" si="4"/>
        <v>0</v>
      </c>
      <c r="AH51" s="205" t="str">
        <f>'U14M 691'!O41</f>
        <v>B</v>
      </c>
      <c r="AI51" s="209" t="str">
        <f t="shared" si="5"/>
        <v/>
      </c>
      <c r="AJ51" s="209" t="str">
        <f>'U14M 691'!K$40</f>
        <v>S</v>
      </c>
      <c r="AK51" s="209">
        <f>'U14M 691'!L$40</f>
        <v>0</v>
      </c>
    </row>
    <row r="52" spans="11:37" ht="20.100000000000001" customHeight="1" x14ac:dyDescent="0.2">
      <c r="K52" s="216">
        <f>'U14B 591'!F42</f>
        <v>551</v>
      </c>
      <c r="L52" s="217">
        <f>'U14B 591'!G42</f>
        <v>0</v>
      </c>
      <c r="M52" s="218">
        <f>'U14B 591'!H42</f>
        <v>0</v>
      </c>
      <c r="N52" s="218">
        <f>'U14B 591'!I42</f>
        <v>0</v>
      </c>
      <c r="O52" s="218">
        <f t="shared" si="0"/>
        <v>0</v>
      </c>
      <c r="P52" s="220" t="str">
        <f t="shared" si="1"/>
        <v/>
      </c>
      <c r="Q52" s="220" t="str">
        <f>'U14B 591'!F$40</f>
        <v>S</v>
      </c>
      <c r="R52" s="219">
        <f>'U14B 591'!G$40</f>
        <v>0</v>
      </c>
      <c r="T52" s="192">
        <f>'U14G 491'!F42</f>
        <v>451</v>
      </c>
      <c r="U52" s="193" t="str">
        <f>'U14G 491'!G42</f>
        <v>Freya Mayers</v>
      </c>
      <c r="V52" s="194">
        <f>'U14G 491'!H42</f>
        <v>14.53</v>
      </c>
      <c r="W52" s="194">
        <f>'U14G 491'!I42</f>
        <v>14.55</v>
      </c>
      <c r="X52" s="195">
        <f t="shared" si="2"/>
        <v>29.08</v>
      </c>
      <c r="Y52" s="197">
        <f t="shared" si="3"/>
        <v>18</v>
      </c>
      <c r="Z52" s="197" t="str">
        <f>'U14G 491'!F$40</f>
        <v>S</v>
      </c>
      <c r="AA52" s="196" t="str">
        <f>'U14G 491'!G$40</f>
        <v>Beaconsfield</v>
      </c>
      <c r="AC52" s="204">
        <f>'U14M 691'!K42</f>
        <v>651</v>
      </c>
      <c r="AD52" s="205">
        <f>'U14M 691'!L42</f>
        <v>0</v>
      </c>
      <c r="AE52" s="206">
        <f>'U14M 691'!M42</f>
        <v>0</v>
      </c>
      <c r="AF52" s="206">
        <f>'U14M 691'!N42</f>
        <v>0</v>
      </c>
      <c r="AG52" s="207">
        <f t="shared" si="4"/>
        <v>0</v>
      </c>
      <c r="AH52" s="205" t="str">
        <f>'U14M 691'!O42</f>
        <v>B</v>
      </c>
      <c r="AI52" s="209" t="str">
        <f t="shared" si="5"/>
        <v/>
      </c>
      <c r="AJ52" s="209" t="str">
        <f>'U14M 691'!K$40</f>
        <v>S</v>
      </c>
      <c r="AK52" s="209">
        <f>'U14M 691'!L$40</f>
        <v>0</v>
      </c>
    </row>
    <row r="53" spans="11:37" ht="20.100000000000001" customHeight="1" x14ac:dyDescent="0.2">
      <c r="K53" s="216">
        <f>'U14B 591'!F43</f>
        <v>552</v>
      </c>
      <c r="L53" s="217">
        <f>'U14B 591'!G43</f>
        <v>0</v>
      </c>
      <c r="M53" s="218">
        <f>'U14B 591'!H43</f>
        <v>0</v>
      </c>
      <c r="N53" s="218">
        <f>'U14B 591'!I43</f>
        <v>0</v>
      </c>
      <c r="O53" s="218">
        <f t="shared" si="0"/>
        <v>0</v>
      </c>
      <c r="P53" s="220" t="str">
        <f t="shared" si="1"/>
        <v/>
      </c>
      <c r="Q53" s="220" t="str">
        <f>'U14B 591'!F$40</f>
        <v>S</v>
      </c>
      <c r="R53" s="219">
        <f>'U14B 591'!G$40</f>
        <v>0</v>
      </c>
      <c r="T53" s="192">
        <f>'U14G 491'!F43</f>
        <v>452</v>
      </c>
      <c r="U53" s="193" t="str">
        <f>'U14G 491'!G43</f>
        <v>Emily Walsh</v>
      </c>
      <c r="V53" s="194">
        <f>'U14G 491'!H43</f>
        <v>0</v>
      </c>
      <c r="W53" s="194">
        <f>'U14G 491'!I43</f>
        <v>14.3</v>
      </c>
      <c r="X53" s="195">
        <f t="shared" si="2"/>
        <v>14.3</v>
      </c>
      <c r="Y53" s="197">
        <f t="shared" si="3"/>
        <v>39</v>
      </c>
      <c r="Z53" s="197" t="str">
        <f>'U14G 491'!F$40</f>
        <v>S</v>
      </c>
      <c r="AA53" s="196" t="str">
        <f>'U14G 491'!G$40</f>
        <v>Beaconsfield</v>
      </c>
      <c r="AC53" s="204">
        <f>'U14M 691'!K43</f>
        <v>652</v>
      </c>
      <c r="AD53" s="205">
        <f>'U14M 691'!L43</f>
        <v>0</v>
      </c>
      <c r="AE53" s="206">
        <f>'U14M 691'!M43</f>
        <v>0</v>
      </c>
      <c r="AF53" s="206">
        <f>'U14M 691'!N43</f>
        <v>0</v>
      </c>
      <c r="AG53" s="207">
        <f t="shared" si="4"/>
        <v>0</v>
      </c>
      <c r="AH53" s="205" t="str">
        <f>'U14M 691'!O43</f>
        <v>G</v>
      </c>
      <c r="AI53" s="209" t="str">
        <f t="shared" si="5"/>
        <v/>
      </c>
      <c r="AJ53" s="209" t="str">
        <f>'U14M 691'!K$40</f>
        <v>S</v>
      </c>
      <c r="AK53" s="209">
        <f>'U14M 691'!L$40</f>
        <v>0</v>
      </c>
    </row>
    <row r="54" spans="11:37" ht="20.100000000000001" customHeight="1" x14ac:dyDescent="0.25">
      <c r="K54" s="216">
        <f>'U14B 591'!F44</f>
        <v>553</v>
      </c>
      <c r="L54" s="217">
        <f>'U14B 591'!G44</f>
        <v>0</v>
      </c>
      <c r="M54" s="218">
        <f>'U14B 591'!H44</f>
        <v>0</v>
      </c>
      <c r="N54" s="218">
        <f>'U14B 591'!I44</f>
        <v>0</v>
      </c>
      <c r="O54" s="218">
        <f t="shared" si="0"/>
        <v>0</v>
      </c>
      <c r="P54" s="220" t="str">
        <f t="shared" si="1"/>
        <v/>
      </c>
      <c r="Q54" s="220" t="str">
        <f>'U14B 591'!F$40</f>
        <v>S</v>
      </c>
      <c r="R54" s="219">
        <f>'U14B 591'!G$40</f>
        <v>0</v>
      </c>
      <c r="T54" s="253">
        <f>'U14G 491'!F44</f>
        <v>453</v>
      </c>
      <c r="U54" s="254" t="str">
        <f>'U14G 491'!G44</f>
        <v>Lauryn Conner</v>
      </c>
      <c r="V54" s="243">
        <f>'U14G 491'!H44</f>
        <v>15.23</v>
      </c>
      <c r="W54" s="243">
        <f>'U14G 491'!I44</f>
        <v>15.2</v>
      </c>
      <c r="X54" s="244">
        <f t="shared" si="2"/>
        <v>30.43</v>
      </c>
      <c r="Y54" s="191">
        <f t="shared" si="3"/>
        <v>2</v>
      </c>
      <c r="Z54" s="191" t="str">
        <f>'U14G 491'!F$40</f>
        <v>S</v>
      </c>
      <c r="AA54" s="255" t="str">
        <f>'U14G 491'!G$40</f>
        <v>Beaconsfield</v>
      </c>
      <c r="AC54" s="204">
        <f>'U14M 691'!K44</f>
        <v>653</v>
      </c>
      <c r="AD54" s="205">
        <f>'U14M 691'!L44</f>
        <v>0</v>
      </c>
      <c r="AE54" s="206">
        <f>'U14M 691'!M44</f>
        <v>0</v>
      </c>
      <c r="AF54" s="206">
        <f>'U14M 691'!N44</f>
        <v>0</v>
      </c>
      <c r="AG54" s="207">
        <f t="shared" si="4"/>
        <v>0</v>
      </c>
      <c r="AH54" s="205" t="str">
        <f>'U14M 691'!O44</f>
        <v>G</v>
      </c>
      <c r="AI54" s="209" t="str">
        <f t="shared" si="5"/>
        <v/>
      </c>
      <c r="AJ54" s="209" t="str">
        <f>'U14M 691'!K$40</f>
        <v>S</v>
      </c>
      <c r="AK54" s="209">
        <f>'U14M 691'!L$40</f>
        <v>0</v>
      </c>
    </row>
    <row r="55" spans="11:37" ht="20.100000000000001" customHeight="1" x14ac:dyDescent="0.2">
      <c r="K55" s="216">
        <f>'U14B 591'!F45</f>
        <v>554</v>
      </c>
      <c r="L55" s="217">
        <f>'U14B 591'!G45</f>
        <v>0</v>
      </c>
      <c r="M55" s="218">
        <f>'U14B 591'!H45</f>
        <v>0</v>
      </c>
      <c r="N55" s="218">
        <f>'U14B 591'!I45</f>
        <v>0</v>
      </c>
      <c r="O55" s="218">
        <f t="shared" si="0"/>
        <v>0</v>
      </c>
      <c r="P55" s="220" t="str">
        <f t="shared" si="1"/>
        <v/>
      </c>
      <c r="Q55" s="220" t="str">
        <f>'U14B 591'!F$40</f>
        <v>S</v>
      </c>
      <c r="R55" s="219">
        <f>'U14B 591'!G$40</f>
        <v>0</v>
      </c>
      <c r="T55" s="192">
        <f>'U14G 491'!F45</f>
        <v>454</v>
      </c>
      <c r="U55" s="193" t="str">
        <f>'U14G 491'!G45</f>
        <v>Jessie Teeuwen</v>
      </c>
      <c r="V55" s="194">
        <f>'U14G 491'!H45</f>
        <v>14.63</v>
      </c>
      <c r="W55" s="194">
        <f>'U14G 491'!I45</f>
        <v>14.8</v>
      </c>
      <c r="X55" s="195">
        <f t="shared" si="2"/>
        <v>29.43</v>
      </c>
      <c r="Y55" s="197">
        <f t="shared" si="3"/>
        <v>11</v>
      </c>
      <c r="Z55" s="197" t="str">
        <f>'U14G 491'!F$40</f>
        <v>S</v>
      </c>
      <c r="AA55" s="196" t="str">
        <f>'U14G 491'!G$40</f>
        <v>Beaconsfield</v>
      </c>
      <c r="AC55" s="204">
        <f>'U14M 691'!K45</f>
        <v>654</v>
      </c>
      <c r="AD55" s="205">
        <f>'U14M 691'!L45</f>
        <v>0</v>
      </c>
      <c r="AE55" s="206">
        <f>'U14M 691'!M45</f>
        <v>0</v>
      </c>
      <c r="AF55" s="206">
        <f>'U14M 691'!N45</f>
        <v>0</v>
      </c>
      <c r="AG55" s="207">
        <f t="shared" si="4"/>
        <v>0</v>
      </c>
      <c r="AH55" s="205" t="str">
        <f>'U14M 691'!O45</f>
        <v>G</v>
      </c>
      <c r="AI55" s="209" t="str">
        <f t="shared" si="5"/>
        <v/>
      </c>
      <c r="AJ55" s="209" t="str">
        <f>'U14M 691'!K$40</f>
        <v>S</v>
      </c>
      <c r="AK55" s="209">
        <f>'U14M 691'!L$40</f>
        <v>0</v>
      </c>
    </row>
    <row r="56" spans="11:37" ht="20.100000000000001" customHeight="1" x14ac:dyDescent="0.2">
      <c r="K56" s="216">
        <f>'U14B 591'!F46</f>
        <v>555</v>
      </c>
      <c r="L56" s="217">
        <f>'U14B 591'!G46</f>
        <v>0</v>
      </c>
      <c r="M56" s="218">
        <f>'U14B 591'!H46</f>
        <v>0</v>
      </c>
      <c r="N56" s="218">
        <f>'U14B 591'!I46</f>
        <v>0</v>
      </c>
      <c r="O56" s="218">
        <f t="shared" si="0"/>
        <v>0</v>
      </c>
      <c r="P56" s="220" t="str">
        <f t="shared" si="1"/>
        <v/>
      </c>
      <c r="Q56" s="220" t="str">
        <f>'U14B 591'!F$40</f>
        <v>S</v>
      </c>
      <c r="R56" s="219">
        <f>'U14B 591'!G$40</f>
        <v>0</v>
      </c>
      <c r="T56" s="192">
        <f>'U14G 491'!F46</f>
        <v>455</v>
      </c>
      <c r="U56" s="193">
        <f>'U14G 491'!G46</f>
        <v>0</v>
      </c>
      <c r="V56" s="194">
        <f>'U14G 491'!H46</f>
        <v>0</v>
      </c>
      <c r="W56" s="194">
        <f>'U14G 491'!I46</f>
        <v>0</v>
      </c>
      <c r="X56" s="195">
        <f t="shared" si="2"/>
        <v>0</v>
      </c>
      <c r="Y56" s="197" t="str">
        <f t="shared" si="3"/>
        <v/>
      </c>
      <c r="Z56" s="197" t="str">
        <f>'U14G 491'!F$40</f>
        <v>S</v>
      </c>
      <c r="AA56" s="196" t="str">
        <f>'U14G 491'!G$40</f>
        <v>Beaconsfield</v>
      </c>
      <c r="AC56" s="204">
        <f>'U14M 691'!K46</f>
        <v>655</v>
      </c>
      <c r="AD56" s="205">
        <f>'U14M 691'!L46</f>
        <v>0</v>
      </c>
      <c r="AE56" s="206">
        <f>'U14M 691'!M46</f>
        <v>0</v>
      </c>
      <c r="AF56" s="206">
        <f>'U14M 691'!N46</f>
        <v>0</v>
      </c>
      <c r="AG56" s="207">
        <f t="shared" si="4"/>
        <v>0</v>
      </c>
      <c r="AH56" s="205" t="str">
        <f>'U14M 691'!O46</f>
        <v>G</v>
      </c>
      <c r="AI56" s="209" t="str">
        <f t="shared" si="5"/>
        <v/>
      </c>
      <c r="AJ56" s="209" t="str">
        <f>'U14M 691'!K$40</f>
        <v>S</v>
      </c>
      <c r="AK56" s="209">
        <f>'U14M 691'!L$40</f>
        <v>0</v>
      </c>
    </row>
    <row r="57" spans="11:37" ht="20.100000000000001" customHeight="1" x14ac:dyDescent="0.2">
      <c r="K57" s="216" t="str">
        <f>'U14B 591'!F47</f>
        <v>R556</v>
      </c>
      <c r="L57" s="217">
        <f>'U14B 591'!G47</f>
        <v>0</v>
      </c>
      <c r="M57" s="218">
        <f>'U14B 591'!H47</f>
        <v>0</v>
      </c>
      <c r="N57" s="218">
        <f>'U14B 591'!I47</f>
        <v>0</v>
      </c>
      <c r="O57" s="218">
        <f t="shared" si="0"/>
        <v>0</v>
      </c>
      <c r="P57" s="220" t="str">
        <f t="shared" si="1"/>
        <v/>
      </c>
      <c r="Q57" s="220" t="str">
        <f>'U14B 591'!F$40</f>
        <v>S</v>
      </c>
      <c r="R57" s="219">
        <f>'U14B 591'!G$40</f>
        <v>0</v>
      </c>
      <c r="T57" s="192" t="str">
        <f>'U14G 491'!F47</f>
        <v>R456</v>
      </c>
      <c r="U57" s="193">
        <f>'U14G 491'!G47</f>
        <v>0</v>
      </c>
      <c r="V57" s="194">
        <f>'U14G 491'!H47</f>
        <v>0</v>
      </c>
      <c r="W57" s="194">
        <f>'U14G 491'!I47</f>
        <v>0</v>
      </c>
      <c r="X57" s="195">
        <f t="shared" si="2"/>
        <v>0</v>
      </c>
      <c r="Y57" s="197" t="str">
        <f t="shared" si="3"/>
        <v/>
      </c>
      <c r="Z57" s="197" t="str">
        <f>'U14G 491'!F$40</f>
        <v>S</v>
      </c>
      <c r="AA57" s="196" t="str">
        <f>'U14G 491'!G$40</f>
        <v>Beaconsfield</v>
      </c>
      <c r="AC57" s="204" t="str">
        <f>'U14M 691'!K47</f>
        <v>R656</v>
      </c>
      <c r="AD57" s="205">
        <f>'U14M 691'!L47</f>
        <v>0</v>
      </c>
      <c r="AE57" s="206">
        <f>'U14M 691'!M47</f>
        <v>0</v>
      </c>
      <c r="AF57" s="206">
        <f>'U14M 691'!N47</f>
        <v>0</v>
      </c>
      <c r="AG57" s="207">
        <f t="shared" si="4"/>
        <v>0</v>
      </c>
      <c r="AH57" s="205">
        <f>'U14M 691'!O47</f>
        <v>0</v>
      </c>
      <c r="AI57" s="209" t="str">
        <f t="shared" si="5"/>
        <v/>
      </c>
      <c r="AJ57" s="209" t="str">
        <f>'U14M 691'!K$40</f>
        <v>S</v>
      </c>
      <c r="AK57" s="209">
        <f>'U14M 691'!L$40</f>
        <v>0</v>
      </c>
    </row>
    <row r="58" spans="11:37" ht="20.100000000000001" customHeight="1" x14ac:dyDescent="0.2">
      <c r="K58" s="216"/>
      <c r="L58" s="217"/>
      <c r="M58" s="218"/>
      <c r="N58" s="218"/>
      <c r="O58" s="218"/>
      <c r="P58" s="220" t="str">
        <f t="shared" si="1"/>
        <v/>
      </c>
      <c r="Q58" s="220"/>
      <c r="R58" s="219"/>
      <c r="T58" s="192"/>
      <c r="U58" s="193"/>
      <c r="V58" s="194"/>
      <c r="W58" s="194"/>
      <c r="X58" s="195"/>
      <c r="Y58" s="197" t="str">
        <f t="shared" si="3"/>
        <v/>
      </c>
      <c r="Z58" s="197"/>
      <c r="AA58" s="196"/>
      <c r="AC58" s="204"/>
      <c r="AD58" s="205"/>
      <c r="AE58" s="206"/>
      <c r="AF58" s="206"/>
      <c r="AG58" s="207"/>
      <c r="AH58" s="205"/>
      <c r="AI58" s="209" t="str">
        <f t="shared" si="5"/>
        <v/>
      </c>
      <c r="AJ58" s="209"/>
      <c r="AK58" s="209"/>
    </row>
    <row r="59" spans="11:37" ht="20.100000000000001" customHeight="1" x14ac:dyDescent="0.25">
      <c r="K59" s="216">
        <f>'U14B 591'!F52</f>
        <v>571</v>
      </c>
      <c r="L59" s="217" t="str">
        <f>'U14B 591'!G52</f>
        <v>Alfie Ring</v>
      </c>
      <c r="M59" s="218">
        <f>'U14B 591'!H52</f>
        <v>12.8</v>
      </c>
      <c r="N59" s="218">
        <f>'U14B 591'!I52</f>
        <v>14.3</v>
      </c>
      <c r="O59" s="218">
        <f t="shared" si="0"/>
        <v>27.1</v>
      </c>
      <c r="P59" s="220">
        <f t="shared" si="1"/>
        <v>26</v>
      </c>
      <c r="Q59" s="220" t="str">
        <f>'U14B 591'!F$51</f>
        <v>W</v>
      </c>
      <c r="R59" s="219" t="str">
        <f>'U14B 591'!G$51</f>
        <v>St Teilo's</v>
      </c>
      <c r="T59" s="192">
        <f>'U14G 491'!F52</f>
        <v>471</v>
      </c>
      <c r="U59" s="193" t="str">
        <f>'U14G 491'!G52</f>
        <v>Eve Hope-Gill</v>
      </c>
      <c r="V59" s="194">
        <f>'U14G 491'!H52</f>
        <v>14.13</v>
      </c>
      <c r="W59" s="194">
        <f>'U14G 491'!I52</f>
        <v>14.55</v>
      </c>
      <c r="X59" s="195">
        <f t="shared" si="2"/>
        <v>28.68</v>
      </c>
      <c r="Y59" s="197">
        <f t="shared" si="3"/>
        <v>26</v>
      </c>
      <c r="Z59" s="197" t="str">
        <f>'U14G 491'!F$51</f>
        <v>W</v>
      </c>
      <c r="AA59" s="196" t="str">
        <f>'U14G 491'!G$51</f>
        <v>Bishop of Llandaff</v>
      </c>
      <c r="AC59" s="233">
        <f>'U14M 691'!K52</f>
        <v>671</v>
      </c>
      <c r="AD59" s="234" t="str">
        <f>'U14M 691'!L52</f>
        <v>Owain Griffiths</v>
      </c>
      <c r="AE59" s="231">
        <f>'U14M 691'!M52</f>
        <v>14.634</v>
      </c>
      <c r="AF59" s="231">
        <f>'U14M 691'!N52</f>
        <v>15.4</v>
      </c>
      <c r="AG59" s="232">
        <f t="shared" si="4"/>
        <v>30.033999999999999</v>
      </c>
      <c r="AH59" s="234" t="str">
        <f>'U14M 691'!O52</f>
        <v>B</v>
      </c>
      <c r="AI59" s="203">
        <f t="shared" si="5"/>
        <v>3</v>
      </c>
      <c r="AJ59" s="203" t="str">
        <f>'U14M 691'!K$51</f>
        <v>W</v>
      </c>
      <c r="AK59" s="203" t="str">
        <f>'U14M 691'!L$51</f>
        <v>Ysgol Glantaf</v>
      </c>
    </row>
    <row r="60" spans="11:37" ht="20.100000000000001" customHeight="1" x14ac:dyDescent="0.25">
      <c r="K60" s="216">
        <f>'U14B 591'!F53</f>
        <v>572</v>
      </c>
      <c r="L60" s="217" t="str">
        <f>'U14B 591'!G53</f>
        <v>Aled Thornton</v>
      </c>
      <c r="M60" s="218">
        <f>'U14B 591'!H53</f>
        <v>12.6</v>
      </c>
      <c r="N60" s="218">
        <f>'U14B 591'!I53</f>
        <v>13.25</v>
      </c>
      <c r="O60" s="218">
        <f t="shared" si="0"/>
        <v>25.85</v>
      </c>
      <c r="P60" s="220">
        <f t="shared" si="1"/>
        <v>28</v>
      </c>
      <c r="Q60" s="220" t="str">
        <f>'U14B 591'!F$51</f>
        <v>W</v>
      </c>
      <c r="R60" s="219" t="str">
        <f>'U14B 591'!G$51</f>
        <v>St Teilo's</v>
      </c>
      <c r="T60" s="192">
        <f>'U14G 491'!F53</f>
        <v>472</v>
      </c>
      <c r="U60" s="193" t="str">
        <f>'U14G 491'!G53</f>
        <v>Tamila Dabo</v>
      </c>
      <c r="V60" s="194">
        <f>'U14G 491'!H53</f>
        <v>14.26</v>
      </c>
      <c r="W60" s="194">
        <f>'U14G 491'!I53</f>
        <v>14.45</v>
      </c>
      <c r="X60" s="195">
        <f t="shared" si="2"/>
        <v>28.71</v>
      </c>
      <c r="Y60" s="197">
        <f t="shared" si="3"/>
        <v>25</v>
      </c>
      <c r="Z60" s="197" t="str">
        <f>'U14G 491'!F$51</f>
        <v>W</v>
      </c>
      <c r="AA60" s="196" t="str">
        <f>'U14G 491'!G$51</f>
        <v>Bishop of Llandaff</v>
      </c>
      <c r="AC60" s="233">
        <f>'U14M 691'!K53</f>
        <v>672</v>
      </c>
      <c r="AD60" s="234" t="str">
        <f>'U14M 691'!L53</f>
        <v>Dafydd Armstrong</v>
      </c>
      <c r="AE60" s="231">
        <f>'U14M 691'!M53</f>
        <v>15.1</v>
      </c>
      <c r="AF60" s="231">
        <f>'U14M 691'!N53</f>
        <v>15.3</v>
      </c>
      <c r="AG60" s="232">
        <f t="shared" si="4"/>
        <v>30.4</v>
      </c>
      <c r="AH60" s="234" t="str">
        <f>'U14M 691'!O53</f>
        <v>B</v>
      </c>
      <c r="AI60" s="203">
        <f t="shared" si="5"/>
        <v>1</v>
      </c>
      <c r="AJ60" s="203" t="str">
        <f>'U14M 691'!K$51</f>
        <v>W</v>
      </c>
      <c r="AK60" s="203" t="str">
        <f>'U14M 691'!L$51</f>
        <v>Ysgol Glantaf</v>
      </c>
    </row>
    <row r="61" spans="11:37" ht="20.100000000000001" customHeight="1" x14ac:dyDescent="0.2">
      <c r="K61" s="216">
        <f>'U14B 591'!F54</f>
        <v>573</v>
      </c>
      <c r="L61" s="217" t="str">
        <f>'U14B 591'!G54</f>
        <v>Zarron Tucker</v>
      </c>
      <c r="M61" s="218">
        <f>'U14B 591'!H54</f>
        <v>12.8</v>
      </c>
      <c r="N61" s="218">
        <f>'U14B 591'!I54</f>
        <v>14.75</v>
      </c>
      <c r="O61" s="218">
        <f t="shared" si="0"/>
        <v>27.55</v>
      </c>
      <c r="P61" s="220">
        <f t="shared" si="1"/>
        <v>20</v>
      </c>
      <c r="Q61" s="220" t="str">
        <f>'U14B 591'!F$51</f>
        <v>W</v>
      </c>
      <c r="R61" s="219" t="str">
        <f>'U14B 591'!G$51</f>
        <v>St Teilo's</v>
      </c>
      <c r="T61" s="192">
        <f>'U14G 491'!F54</f>
        <v>473</v>
      </c>
      <c r="U61" s="193" t="str">
        <f>'U14G 491'!G54</f>
        <v>Leah Perkins</v>
      </c>
      <c r="V61" s="194">
        <f>'U14G 491'!H54</f>
        <v>14.03</v>
      </c>
      <c r="W61" s="194">
        <f>'U14G 491'!I54</f>
        <v>14.8</v>
      </c>
      <c r="X61" s="195">
        <f t="shared" si="2"/>
        <v>28.83</v>
      </c>
      <c r="Y61" s="197">
        <f t="shared" si="3"/>
        <v>21</v>
      </c>
      <c r="Z61" s="197" t="str">
        <f>'U14G 491'!F$51</f>
        <v>W</v>
      </c>
      <c r="AA61" s="196" t="str">
        <f>'U14G 491'!G$51</f>
        <v>Bishop of Llandaff</v>
      </c>
      <c r="AC61" s="204">
        <f>'U14M 691'!K54</f>
        <v>673</v>
      </c>
      <c r="AD61" s="205" t="str">
        <f>'U14M 691'!L54</f>
        <v>Brooke Edwards</v>
      </c>
      <c r="AE61" s="206">
        <f>'U14M 691'!M54</f>
        <v>14.9</v>
      </c>
      <c r="AF61" s="206">
        <f>'U14M 691'!N54</f>
        <v>14.7</v>
      </c>
      <c r="AG61" s="207">
        <f t="shared" si="4"/>
        <v>29.6</v>
      </c>
      <c r="AH61" s="205" t="str">
        <f>'U14M 691'!O54</f>
        <v>G</v>
      </c>
      <c r="AI61" s="209">
        <f t="shared" si="5"/>
        <v>8</v>
      </c>
      <c r="AJ61" s="209" t="str">
        <f>'U14M 691'!K$51</f>
        <v>W</v>
      </c>
      <c r="AK61" s="209" t="str">
        <f>'U14M 691'!L$51</f>
        <v>Ysgol Glantaf</v>
      </c>
    </row>
    <row r="62" spans="11:37" ht="20.100000000000001" customHeight="1" x14ac:dyDescent="0.25">
      <c r="K62" s="216">
        <f>'U14B 591'!F55</f>
        <v>574</v>
      </c>
      <c r="L62" s="217" t="str">
        <f>'U14B 591'!G55</f>
        <v>Harrison Fletcher</v>
      </c>
      <c r="M62" s="218">
        <f>'U14B 591'!H55</f>
        <v>13.5</v>
      </c>
      <c r="N62" s="218">
        <f>'U14B 591'!I55</f>
        <v>14.85</v>
      </c>
      <c r="O62" s="218">
        <f t="shared" si="0"/>
        <v>28.35</v>
      </c>
      <c r="P62" s="220">
        <f t="shared" si="1"/>
        <v>11</v>
      </c>
      <c r="Q62" s="220" t="str">
        <f>'U14B 591'!F$51</f>
        <v>W</v>
      </c>
      <c r="R62" s="219" t="str">
        <f>'U14B 591'!G$51</f>
        <v>St Teilo's</v>
      </c>
      <c r="T62" s="192">
        <f>'U14G 491'!F55</f>
        <v>474</v>
      </c>
      <c r="U62" s="193" t="str">
        <f>'U14G 491'!G55</f>
        <v>Anwen Davies</v>
      </c>
      <c r="V62" s="194">
        <f>'U14G 491'!H55</f>
        <v>14.73</v>
      </c>
      <c r="W62" s="194">
        <f>'U14G 491'!I55</f>
        <v>14.8</v>
      </c>
      <c r="X62" s="195">
        <f t="shared" si="2"/>
        <v>29.53</v>
      </c>
      <c r="Y62" s="197">
        <f t="shared" si="3"/>
        <v>10</v>
      </c>
      <c r="Z62" s="197" t="str">
        <f>'U14G 491'!F$51</f>
        <v>W</v>
      </c>
      <c r="AA62" s="196" t="str">
        <f>'U14G 491'!G$51</f>
        <v>Bishop of Llandaff</v>
      </c>
      <c r="AC62" s="233">
        <f>'U14M 691'!K55</f>
        <v>674</v>
      </c>
      <c r="AD62" s="234" t="str">
        <f>'U14M 691'!L55</f>
        <v>Carys Mayers</v>
      </c>
      <c r="AE62" s="231">
        <f>'U14M 691'!M55</f>
        <v>14.967000000000001</v>
      </c>
      <c r="AF62" s="231">
        <f>'U14M 691'!N55</f>
        <v>15.2</v>
      </c>
      <c r="AG62" s="232">
        <f t="shared" si="4"/>
        <v>30.167000000000002</v>
      </c>
      <c r="AH62" s="234" t="str">
        <f>'U14M 691'!O55</f>
        <v>G</v>
      </c>
      <c r="AI62" s="203">
        <f t="shared" si="5"/>
        <v>2</v>
      </c>
      <c r="AJ62" s="203" t="str">
        <f>'U14M 691'!K$51</f>
        <v>W</v>
      </c>
      <c r="AK62" s="203" t="str">
        <f>'U14M 691'!L$51</f>
        <v>Ysgol Glantaf</v>
      </c>
    </row>
    <row r="63" spans="11:37" ht="20.100000000000001" customHeight="1" x14ac:dyDescent="0.2">
      <c r="K63" s="216">
        <f>'U14B 591'!F56</f>
        <v>575</v>
      </c>
      <c r="L63" s="217" t="str">
        <f>'U14B 591'!G56</f>
        <v>Isiah Charles</v>
      </c>
      <c r="M63" s="218">
        <f>'U14B 591'!H56</f>
        <v>13.05</v>
      </c>
      <c r="N63" s="218">
        <f>'U14B 591'!I56</f>
        <v>0</v>
      </c>
      <c r="O63" s="218">
        <f t="shared" si="0"/>
        <v>13.05</v>
      </c>
      <c r="P63" s="220">
        <f t="shared" si="1"/>
        <v>29</v>
      </c>
      <c r="Q63" s="220" t="str">
        <f>'U14B 591'!F$51</f>
        <v>W</v>
      </c>
      <c r="R63" s="219" t="str">
        <f>'U14B 591'!G$51</f>
        <v>St Teilo's</v>
      </c>
      <c r="T63" s="192">
        <f>'U14G 491'!F56</f>
        <v>475</v>
      </c>
      <c r="U63" s="193" t="str">
        <f>'U14G 491'!G56</f>
        <v>Anaya Beccano-Foster</v>
      </c>
      <c r="V63" s="194">
        <f>'U14G 491'!H56</f>
        <v>14.3</v>
      </c>
      <c r="W63" s="194">
        <f>'U14G 491'!I56</f>
        <v>14.85</v>
      </c>
      <c r="X63" s="195">
        <f t="shared" si="2"/>
        <v>29.15</v>
      </c>
      <c r="Y63" s="197">
        <f t="shared" si="3"/>
        <v>16</v>
      </c>
      <c r="Z63" s="197" t="str">
        <f>'U14G 491'!F$51</f>
        <v>W</v>
      </c>
      <c r="AA63" s="196" t="str">
        <f>'U14G 491'!G$51</f>
        <v>Bishop of Llandaff</v>
      </c>
      <c r="AC63" s="204">
        <f>'U14M 691'!K56</f>
        <v>675</v>
      </c>
      <c r="AD63" s="205" t="str">
        <f>'U14M 691'!L56</f>
        <v>Maia Griffiths</v>
      </c>
      <c r="AE63" s="206">
        <f>'U14M 691'!M56</f>
        <v>14.9</v>
      </c>
      <c r="AF63" s="206">
        <f>'U14M 691'!N56</f>
        <v>15</v>
      </c>
      <c r="AG63" s="207">
        <f t="shared" si="4"/>
        <v>29.9</v>
      </c>
      <c r="AH63" s="205" t="str">
        <f>'U14M 691'!O56</f>
        <v>G</v>
      </c>
      <c r="AI63" s="209">
        <f t="shared" si="5"/>
        <v>4</v>
      </c>
      <c r="AJ63" s="209" t="str">
        <f>'U14M 691'!K$51</f>
        <v>W</v>
      </c>
      <c r="AK63" s="209" t="str">
        <f>'U14M 691'!L$51</f>
        <v>Ysgol Glantaf</v>
      </c>
    </row>
    <row r="64" spans="11:37" ht="20.100000000000001" customHeight="1" x14ac:dyDescent="0.2">
      <c r="K64" s="216">
        <f>'U14B 591'!F57</f>
        <v>576</v>
      </c>
      <c r="L64" s="217">
        <f>'U14B 591'!G57</f>
        <v>0</v>
      </c>
      <c r="M64" s="218">
        <f>'U14B 591'!H57</f>
        <v>0</v>
      </c>
      <c r="N64" s="218">
        <f>'U14B 591'!I57</f>
        <v>0</v>
      </c>
      <c r="O64" s="218">
        <f t="shared" si="0"/>
        <v>0</v>
      </c>
      <c r="P64" s="220" t="str">
        <f t="shared" si="1"/>
        <v/>
      </c>
      <c r="Q64" s="220" t="str">
        <f>'U14B 591'!F$51</f>
        <v>W</v>
      </c>
      <c r="R64" s="219" t="str">
        <f>'U14B 591'!G$51</f>
        <v>St Teilo's</v>
      </c>
      <c r="T64" s="192">
        <f>'U14G 491'!F57</f>
        <v>476</v>
      </c>
      <c r="U64" s="193">
        <f>'U14G 491'!G57</f>
        <v>0</v>
      </c>
      <c r="V64" s="194">
        <f>'U14G 491'!H57</f>
        <v>0</v>
      </c>
      <c r="W64" s="194">
        <f>'U14G 491'!I57</f>
        <v>0</v>
      </c>
      <c r="X64" s="195">
        <f t="shared" si="2"/>
        <v>0</v>
      </c>
      <c r="Y64" s="197" t="str">
        <f t="shared" si="3"/>
        <v/>
      </c>
      <c r="Z64" s="197" t="str">
        <f>'U14G 491'!F$51</f>
        <v>W</v>
      </c>
      <c r="AA64" s="196" t="str">
        <f>'U14G 491'!G$51</f>
        <v>Bishop of Llandaff</v>
      </c>
      <c r="AC64" s="204">
        <f>'U14M 691'!K57</f>
        <v>676</v>
      </c>
      <c r="AD64" s="205">
        <f>'U14M 691'!L57</f>
        <v>0</v>
      </c>
      <c r="AE64" s="206">
        <f>'U14M 691'!M57</f>
        <v>0</v>
      </c>
      <c r="AF64" s="206">
        <f>'U14M 691'!N57</f>
        <v>0</v>
      </c>
      <c r="AG64" s="207">
        <f t="shared" si="4"/>
        <v>0</v>
      </c>
      <c r="AH64" s="205">
        <f>'U14M 691'!O57</f>
        <v>0</v>
      </c>
      <c r="AI64" s="209" t="str">
        <f t="shared" si="5"/>
        <v/>
      </c>
      <c r="AJ64" s="209" t="str">
        <f>'U14M 691'!K$51</f>
        <v>W</v>
      </c>
      <c r="AK64" s="209" t="str">
        <f>'U14M 691'!L$51</f>
        <v>Ysgol Glantaf</v>
      </c>
    </row>
    <row r="65" spans="11:37" ht="20.100000000000001" customHeight="1" x14ac:dyDescent="0.2">
      <c r="K65" s="216" t="str">
        <f>'U14B 591'!F58</f>
        <v>R577</v>
      </c>
      <c r="L65" s="217">
        <f>'U14B 591'!G58</f>
        <v>0</v>
      </c>
      <c r="M65" s="218">
        <f>'U14B 591'!H58</f>
        <v>0</v>
      </c>
      <c r="N65" s="218">
        <f>'U14B 591'!I58</f>
        <v>0</v>
      </c>
      <c r="O65" s="218">
        <f t="shared" si="0"/>
        <v>0</v>
      </c>
      <c r="P65" s="220" t="str">
        <f t="shared" si="1"/>
        <v/>
      </c>
      <c r="Q65" s="220" t="str">
        <f>'U14B 591'!F$51</f>
        <v>W</v>
      </c>
      <c r="R65" s="219" t="str">
        <f>'U14B 591'!G$51</f>
        <v>St Teilo's</v>
      </c>
      <c r="T65" s="192" t="str">
        <f>'U14G 491'!F58</f>
        <v>R477</v>
      </c>
      <c r="U65" s="193">
        <f>'U14G 491'!G58</f>
        <v>0</v>
      </c>
      <c r="V65" s="194">
        <f>'U14G 491'!H58</f>
        <v>0</v>
      </c>
      <c r="W65" s="194">
        <f>'U14G 491'!I58</f>
        <v>0</v>
      </c>
      <c r="X65" s="195">
        <f t="shared" si="2"/>
        <v>0</v>
      </c>
      <c r="Y65" s="197" t="str">
        <f t="shared" si="3"/>
        <v/>
      </c>
      <c r="Z65" s="197" t="str">
        <f>'U14G 491'!F$51</f>
        <v>W</v>
      </c>
      <c r="AA65" s="196" t="str">
        <f>'U14G 491'!G$51</f>
        <v>Bishop of Llandaff</v>
      </c>
      <c r="AC65" s="204" t="str">
        <f>'U14M 691'!K58</f>
        <v>R677</v>
      </c>
      <c r="AD65" s="205">
        <f>'U14M 691'!L58</f>
        <v>0</v>
      </c>
      <c r="AE65" s="206">
        <f>'U14M 691'!M58</f>
        <v>0</v>
      </c>
      <c r="AF65" s="206">
        <f>'U14M 691'!N58</f>
        <v>0</v>
      </c>
      <c r="AG65" s="207">
        <f t="shared" si="4"/>
        <v>0</v>
      </c>
      <c r="AH65" s="205">
        <f>'U14M 691'!O58</f>
        <v>0</v>
      </c>
      <c r="AI65" s="209" t="str">
        <f t="shared" si="5"/>
        <v/>
      </c>
      <c r="AJ65" s="209" t="str">
        <f>'U14M 691'!K$51</f>
        <v>W</v>
      </c>
      <c r="AK65" s="209" t="str">
        <f>'U14M 691'!L$51</f>
        <v>Ysgol Glantaf</v>
      </c>
    </row>
    <row r="66" spans="11:37" ht="20.100000000000001" customHeight="1" x14ac:dyDescent="0.2">
      <c r="K66" s="216"/>
      <c r="L66" s="217"/>
      <c r="M66" s="218"/>
      <c r="N66" s="218"/>
      <c r="O66" s="218"/>
      <c r="P66" s="220" t="str">
        <f t="shared" si="1"/>
        <v/>
      </c>
      <c r="Q66" s="220"/>
      <c r="R66" s="219"/>
      <c r="T66" s="192"/>
      <c r="U66" s="193"/>
      <c r="V66" s="194"/>
      <c r="W66" s="194"/>
      <c r="X66" s="195"/>
      <c r="Y66" s="197" t="str">
        <f t="shared" si="3"/>
        <v/>
      </c>
      <c r="Z66" s="197"/>
      <c r="AA66" s="196"/>
      <c r="AC66" s="204"/>
      <c r="AD66" s="205"/>
      <c r="AE66" s="206"/>
      <c r="AF66" s="206"/>
      <c r="AG66" s="207"/>
      <c r="AH66" s="205"/>
      <c r="AI66" s="209" t="str">
        <f t="shared" si="5"/>
        <v/>
      </c>
      <c r="AJ66" s="209"/>
      <c r="AK66" s="209"/>
    </row>
    <row r="67" spans="11:37" ht="20.100000000000001" customHeight="1" x14ac:dyDescent="0.25">
      <c r="K67" s="216">
        <f>'U14B 591'!K19</f>
        <v>515</v>
      </c>
      <c r="L67" s="217" t="str">
        <f>'U14B 591'!L19</f>
        <v>Arthur Lynch</v>
      </c>
      <c r="M67" s="218">
        <f>'U14B 591'!M19</f>
        <v>13.45</v>
      </c>
      <c r="N67" s="218">
        <f>'U14B 591'!N19</f>
        <v>14.5</v>
      </c>
      <c r="O67" s="218">
        <f t="shared" si="0"/>
        <v>27.95</v>
      </c>
      <c r="P67" s="220">
        <f t="shared" si="1"/>
        <v>17</v>
      </c>
      <c r="Q67" s="220" t="str">
        <f>'U14B 591'!K$18</f>
        <v>L</v>
      </c>
      <c r="R67" s="219" t="str">
        <f>'U14B 591'!L$18</f>
        <v>Coopers Coborn</v>
      </c>
      <c r="T67" s="253">
        <f>'U14G 491'!K19</f>
        <v>415</v>
      </c>
      <c r="U67" s="254" t="str">
        <f>'U14G 491'!L19</f>
        <v>Emmie Atkinson</v>
      </c>
      <c r="V67" s="243">
        <f>'U14G 491'!M19</f>
        <v>15.67</v>
      </c>
      <c r="W67" s="243">
        <f>'U14G 491'!N19</f>
        <v>15.3</v>
      </c>
      <c r="X67" s="244">
        <f t="shared" si="2"/>
        <v>30.97</v>
      </c>
      <c r="Y67" s="191">
        <f t="shared" si="3"/>
        <v>1</v>
      </c>
      <c r="Z67" s="191" t="str">
        <f>'U14G 491'!K$18</f>
        <v>L</v>
      </c>
      <c r="AA67" s="255" t="str">
        <f>'U14G 491'!L$18</f>
        <v>Surbiton High</v>
      </c>
      <c r="AC67" s="204">
        <f xml:space="preserve"> 'U14M 691'!U19</f>
        <v>615</v>
      </c>
      <c r="AD67" s="205" t="str">
        <f xml:space="preserve"> 'U14M 691'!V19</f>
        <v>Kane Winch - Owusu</v>
      </c>
      <c r="AE67" s="206">
        <f xml:space="preserve"> 'U14M 691'!W19</f>
        <v>14.4</v>
      </c>
      <c r="AF67" s="206">
        <f xml:space="preserve"> 'U14M 691'!X19</f>
        <v>0</v>
      </c>
      <c r="AG67" s="207">
        <f t="shared" si="4"/>
        <v>14.4</v>
      </c>
      <c r="AH67" s="205" t="str">
        <f xml:space="preserve"> 'U14M 691'!Y19</f>
        <v>B</v>
      </c>
      <c r="AI67" s="209">
        <f t="shared" si="5"/>
        <v>36</v>
      </c>
      <c r="AJ67" s="209" t="str">
        <f>'U14M 691'!U$18</f>
        <v>L</v>
      </c>
      <c r="AK67" s="209" t="str">
        <f>'U14M 691'!V$18</f>
        <v>Grey Court</v>
      </c>
    </row>
    <row r="68" spans="11:37" ht="20.100000000000001" customHeight="1" x14ac:dyDescent="0.2">
      <c r="K68" s="216">
        <f>'U14B 591'!K20</f>
        <v>516</v>
      </c>
      <c r="L68" s="217" t="str">
        <f>'U14B 591'!L20</f>
        <v>Seb Lewis</v>
      </c>
      <c r="M68" s="218">
        <f>'U14B 591'!M20</f>
        <v>12.1</v>
      </c>
      <c r="N68" s="218">
        <f>'U14B 591'!N20</f>
        <v>14.45</v>
      </c>
      <c r="O68" s="218">
        <f t="shared" ref="O68:O73" si="6">SUM(M68:N68)</f>
        <v>26.549999999999997</v>
      </c>
      <c r="P68" s="220">
        <f t="shared" ref="P68:P97" si="7">IF(O68&gt;0,RANK(O68,O$3:O$100,0),"")</f>
        <v>27</v>
      </c>
      <c r="Q68" s="220" t="str">
        <f>'U14B 591'!K$18</f>
        <v>L</v>
      </c>
      <c r="R68" s="219" t="str">
        <f>'U14B 591'!L$18</f>
        <v>Coopers Coborn</v>
      </c>
      <c r="T68" s="192">
        <f>'U14G 491'!K20</f>
        <v>416</v>
      </c>
      <c r="U68" s="193" t="str">
        <f>'U14G 491'!L20</f>
        <v>Ava West</v>
      </c>
      <c r="V68" s="194">
        <f>'U14G 491'!M20</f>
        <v>15.17</v>
      </c>
      <c r="W68" s="194">
        <f>'U14G 491'!N20</f>
        <v>14.8</v>
      </c>
      <c r="X68" s="195">
        <f t="shared" ref="X68:X73" si="8">SUM(V68:W68)</f>
        <v>29.97</v>
      </c>
      <c r="Y68" s="197">
        <f t="shared" ref="Y68:Y97" si="9">IF(X68&gt;0,RANK(X68,X$3:X$100,0),"")</f>
        <v>5</v>
      </c>
      <c r="Z68" s="197" t="str">
        <f>'U14G 491'!K$18</f>
        <v>L</v>
      </c>
      <c r="AA68" s="196" t="str">
        <f>'U14G 491'!L$18</f>
        <v>Surbiton High</v>
      </c>
      <c r="AC68" s="204">
        <f xml:space="preserve"> 'U14M 691'!U20</f>
        <v>616</v>
      </c>
      <c r="AD68" s="205" t="str">
        <f xml:space="preserve"> 'U14M 691'!V20</f>
        <v>Corrado D'Orsa</v>
      </c>
      <c r="AE68" s="206">
        <f xml:space="preserve"> 'U14M 691'!W20</f>
        <v>13.1</v>
      </c>
      <c r="AF68" s="206">
        <f xml:space="preserve"> 'U14M 691'!X20</f>
        <v>15.2</v>
      </c>
      <c r="AG68" s="207">
        <f t="shared" ref="AG68:AG73" si="10">SUM(AE68:AF68)</f>
        <v>28.299999999999997</v>
      </c>
      <c r="AH68" s="205" t="str">
        <f xml:space="preserve"> 'U14M 691'!Y20</f>
        <v>B</v>
      </c>
      <c r="AI68" s="209">
        <f t="shared" ref="AI68:AI97" si="11">IF(AG68&gt;0,RANK(AG68,AG$3:AG$100,0),"")</f>
        <v>15</v>
      </c>
      <c r="AJ68" s="209" t="str">
        <f>'U14M 691'!U$18</f>
        <v>L</v>
      </c>
      <c r="AK68" s="209" t="str">
        <f>'U14M 691'!V$18</f>
        <v>Grey Court</v>
      </c>
    </row>
    <row r="69" spans="11:37" ht="20.100000000000001" customHeight="1" x14ac:dyDescent="0.25">
      <c r="K69" s="216">
        <f>'U14B 591'!K21</f>
        <v>517</v>
      </c>
      <c r="L69" s="217" t="str">
        <f>'U14B 591'!L21</f>
        <v>Will Farrow</v>
      </c>
      <c r="M69" s="218">
        <f>'U14B 591'!M21</f>
        <v>13.9</v>
      </c>
      <c r="N69" s="218">
        <f>'U14B 591'!N21</f>
        <v>15</v>
      </c>
      <c r="O69" s="218">
        <f t="shared" si="6"/>
        <v>28.9</v>
      </c>
      <c r="P69" s="220">
        <f t="shared" si="7"/>
        <v>6</v>
      </c>
      <c r="Q69" s="220" t="str">
        <f>'U14B 591'!K$18</f>
        <v>L</v>
      </c>
      <c r="R69" s="219" t="str">
        <f>'U14B 591'!L$18</f>
        <v>Coopers Coborn</v>
      </c>
      <c r="T69" s="253">
        <f>'U14G 491'!K21</f>
        <v>417</v>
      </c>
      <c r="U69" s="254" t="str">
        <f>'U14G 491'!L21</f>
        <v>Annabel Calderbank</v>
      </c>
      <c r="V69" s="243">
        <f>'U14G 491'!M21</f>
        <v>15.27</v>
      </c>
      <c r="W69" s="243">
        <f>'U14G 491'!N21</f>
        <v>14.95</v>
      </c>
      <c r="X69" s="244">
        <f t="shared" si="8"/>
        <v>30.22</v>
      </c>
      <c r="Y69" s="191">
        <f t="shared" si="9"/>
        <v>3</v>
      </c>
      <c r="Z69" s="191" t="str">
        <f>'U14G 491'!K$18</f>
        <v>L</v>
      </c>
      <c r="AA69" s="255" t="str">
        <f>'U14G 491'!L$18</f>
        <v>Surbiton High</v>
      </c>
      <c r="AC69" s="204">
        <f xml:space="preserve"> 'U14M 691'!U21</f>
        <v>617</v>
      </c>
      <c r="AD69" s="205" t="str">
        <f xml:space="preserve"> 'U14M 691'!V21</f>
        <v>Samuel Farah</v>
      </c>
      <c r="AE69" s="206">
        <f xml:space="preserve"> 'U14M 691'!W21</f>
        <v>0</v>
      </c>
      <c r="AF69" s="206">
        <f xml:space="preserve"> 'U14M 691'!X21</f>
        <v>14.6</v>
      </c>
      <c r="AG69" s="207">
        <f t="shared" si="10"/>
        <v>14.6</v>
      </c>
      <c r="AH69" s="205" t="str">
        <f xml:space="preserve"> 'U14M 691'!Y21</f>
        <v>B</v>
      </c>
      <c r="AI69" s="209">
        <f t="shared" si="11"/>
        <v>33</v>
      </c>
      <c r="AJ69" s="209" t="str">
        <f>'U14M 691'!U$18</f>
        <v>L</v>
      </c>
      <c r="AK69" s="209" t="str">
        <f>'U14M 691'!V$18</f>
        <v>Grey Court</v>
      </c>
    </row>
    <row r="70" spans="11:37" ht="20.100000000000001" customHeight="1" x14ac:dyDescent="0.2">
      <c r="K70" s="216">
        <f>'U14B 591'!K22</f>
        <v>518</v>
      </c>
      <c r="L70" s="217" t="str">
        <f>'U14B 591'!L22</f>
        <v>Kaesi Okoro</v>
      </c>
      <c r="M70" s="218">
        <f>'U14B 591'!M22</f>
        <v>13.2</v>
      </c>
      <c r="N70" s="218">
        <f>'U14B 591'!N22</f>
        <v>14.65</v>
      </c>
      <c r="O70" s="218">
        <f t="shared" si="6"/>
        <v>27.85</v>
      </c>
      <c r="P70" s="220">
        <f t="shared" si="7"/>
        <v>18</v>
      </c>
      <c r="Q70" s="220" t="str">
        <f>'U14B 591'!K$18</f>
        <v>L</v>
      </c>
      <c r="R70" s="219" t="str">
        <f>'U14B 591'!L$18</f>
        <v>Coopers Coborn</v>
      </c>
      <c r="T70" s="192">
        <f>'U14G 491'!K22</f>
        <v>418</v>
      </c>
      <c r="U70" s="193" t="str">
        <f>'U14G 491'!L22</f>
        <v>Louisa Szalacsi</v>
      </c>
      <c r="V70" s="194">
        <f>'U14G 491'!M22</f>
        <v>14.667</v>
      </c>
      <c r="W70" s="194">
        <f>'U14G 491'!N22</f>
        <v>14.95</v>
      </c>
      <c r="X70" s="195">
        <f t="shared" si="8"/>
        <v>29.616999999999997</v>
      </c>
      <c r="Y70" s="197">
        <f t="shared" si="9"/>
        <v>9</v>
      </c>
      <c r="Z70" s="197" t="str">
        <f>'U14G 491'!K$18</f>
        <v>L</v>
      </c>
      <c r="AA70" s="196" t="str">
        <f>'U14G 491'!L$18</f>
        <v>Surbiton High</v>
      </c>
      <c r="AC70" s="204">
        <f xml:space="preserve"> 'U14M 691'!U22</f>
        <v>618</v>
      </c>
      <c r="AD70" s="205" t="str">
        <f xml:space="preserve"> 'U14M 691'!V22</f>
        <v>Frankie Hewitt</v>
      </c>
      <c r="AE70" s="206">
        <f xml:space="preserve"> 'U14M 691'!W22</f>
        <v>12.6</v>
      </c>
      <c r="AF70" s="206">
        <f xml:space="preserve"> 'U14M 691'!X22</f>
        <v>14.3</v>
      </c>
      <c r="AG70" s="207">
        <f t="shared" si="10"/>
        <v>26.9</v>
      </c>
      <c r="AH70" s="205" t="str">
        <f xml:space="preserve"> 'U14M 691'!Y22</f>
        <v>G</v>
      </c>
      <c r="AI70" s="209">
        <f t="shared" si="11"/>
        <v>24</v>
      </c>
      <c r="AJ70" s="209" t="str">
        <f>'U14M 691'!U$18</f>
        <v>L</v>
      </c>
      <c r="AK70" s="209" t="str">
        <f>'U14M 691'!V$18</f>
        <v>Grey Court</v>
      </c>
    </row>
    <row r="71" spans="11:37" ht="20.100000000000001" customHeight="1" x14ac:dyDescent="0.2">
      <c r="K71" s="216">
        <f>'U14B 591'!K23</f>
        <v>519</v>
      </c>
      <c r="L71" s="217" t="str">
        <f>'U14B 591'!L23</f>
        <v>Simeon Sandhu-Nelson</v>
      </c>
      <c r="M71" s="218">
        <f>'U14B 591'!M23</f>
        <v>13.8</v>
      </c>
      <c r="N71" s="218">
        <f>'U14B 591'!N23</f>
        <v>14.8</v>
      </c>
      <c r="O71" s="218">
        <f t="shared" si="6"/>
        <v>28.6</v>
      </c>
      <c r="P71" s="220">
        <f t="shared" si="7"/>
        <v>9</v>
      </c>
      <c r="Q71" s="220" t="str">
        <f>'U14B 591'!K$18</f>
        <v>L</v>
      </c>
      <c r="R71" s="219" t="str">
        <f>'U14B 591'!L$18</f>
        <v>Coopers Coborn</v>
      </c>
      <c r="T71" s="192">
        <f>'U14G 491'!K23</f>
        <v>419</v>
      </c>
      <c r="U71" s="193" t="str">
        <f>'U14G 491'!L23</f>
        <v>Maeve Haspel</v>
      </c>
      <c r="V71" s="194">
        <f>'U14G 491'!M23</f>
        <v>14.97</v>
      </c>
      <c r="W71" s="194">
        <f>'U14G 491'!N23</f>
        <v>15.1</v>
      </c>
      <c r="X71" s="195">
        <f t="shared" si="8"/>
        <v>30.07</v>
      </c>
      <c r="Y71" s="197">
        <f t="shared" si="9"/>
        <v>4</v>
      </c>
      <c r="Z71" s="197" t="str">
        <f>'U14G 491'!K$18</f>
        <v>L</v>
      </c>
      <c r="AA71" s="196" t="str">
        <f>'U14G 491'!L$18</f>
        <v>Surbiton High</v>
      </c>
      <c r="AC71" s="204">
        <f xml:space="preserve"> 'U14M 691'!U23</f>
        <v>619</v>
      </c>
      <c r="AD71" s="205" t="str">
        <f xml:space="preserve"> 'U14M 691'!V23</f>
        <v>Lily Burnett</v>
      </c>
      <c r="AE71" s="206">
        <f xml:space="preserve"> 'U14M 691'!W23</f>
        <v>14.634</v>
      </c>
      <c r="AF71" s="206">
        <f xml:space="preserve"> 'U14M 691'!X23</f>
        <v>14.1</v>
      </c>
      <c r="AG71" s="207">
        <f t="shared" si="10"/>
        <v>28.734000000000002</v>
      </c>
      <c r="AH71" s="205" t="str">
        <f xml:space="preserve"> 'U14M 691'!Y23</f>
        <v>G</v>
      </c>
      <c r="AI71" s="209">
        <f t="shared" si="11"/>
        <v>13</v>
      </c>
      <c r="AJ71" s="209" t="str">
        <f>'U14M 691'!U$18</f>
        <v>L</v>
      </c>
      <c r="AK71" s="209" t="str">
        <f>'U14M 691'!V$18</f>
        <v>Grey Court</v>
      </c>
    </row>
    <row r="72" spans="11:37" ht="20.100000000000001" customHeight="1" x14ac:dyDescent="0.2">
      <c r="K72" s="216">
        <f>'U14B 591'!K24</f>
        <v>520</v>
      </c>
      <c r="L72" s="217" t="str">
        <f>'U14B 591'!L24</f>
        <v>Joshua-James Leach</v>
      </c>
      <c r="M72" s="218">
        <f>'U14B 591'!M24</f>
        <v>0</v>
      </c>
      <c r="N72" s="218">
        <f>'U14B 591'!N24</f>
        <v>0</v>
      </c>
      <c r="O72" s="218">
        <f t="shared" si="6"/>
        <v>0</v>
      </c>
      <c r="P72" s="220" t="str">
        <f t="shared" si="7"/>
        <v/>
      </c>
      <c r="Q72" s="220" t="str">
        <f>'U14B 591'!K$18</f>
        <v>L</v>
      </c>
      <c r="R72" s="219" t="str">
        <f>'U14B 591'!L$18</f>
        <v>Coopers Coborn</v>
      </c>
      <c r="T72" s="192">
        <f>'U14G 491'!K24</f>
        <v>420</v>
      </c>
      <c r="U72" s="193">
        <f>'U14G 491'!L24</f>
        <v>0</v>
      </c>
      <c r="V72" s="194">
        <f>'U14G 491'!M24</f>
        <v>0</v>
      </c>
      <c r="W72" s="194">
        <f>'U14G 491'!N24</f>
        <v>0</v>
      </c>
      <c r="X72" s="195">
        <f t="shared" si="8"/>
        <v>0</v>
      </c>
      <c r="Y72" s="197" t="str">
        <f t="shared" si="9"/>
        <v/>
      </c>
      <c r="Z72" s="197" t="str">
        <f>'U14G 491'!K$18</f>
        <v>L</v>
      </c>
      <c r="AA72" s="196" t="str">
        <f>'U14G 491'!L$18</f>
        <v>Surbiton High</v>
      </c>
      <c r="AC72" s="204">
        <f xml:space="preserve"> 'U14M 691'!U24</f>
        <v>620</v>
      </c>
      <c r="AD72" s="205" t="str">
        <f xml:space="preserve"> 'U14M 691'!V24</f>
        <v>Iris Caldwell</v>
      </c>
      <c r="AE72" s="206">
        <f xml:space="preserve"> 'U14M 691'!W24</f>
        <v>14.534000000000001</v>
      </c>
      <c r="AF72" s="206">
        <f xml:space="preserve"> 'U14M 691'!X24</f>
        <v>0</v>
      </c>
      <c r="AG72" s="207">
        <f t="shared" si="10"/>
        <v>14.534000000000001</v>
      </c>
      <c r="AH72" s="205" t="str">
        <f xml:space="preserve"> 'U14M 691'!Y24</f>
        <v>G</v>
      </c>
      <c r="AI72" s="209">
        <f t="shared" si="11"/>
        <v>34</v>
      </c>
      <c r="AJ72" s="209" t="str">
        <f>'U14M 691'!U$18</f>
        <v>L</v>
      </c>
      <c r="AK72" s="209" t="str">
        <f>'U14M 691'!V$18</f>
        <v>Grey Court</v>
      </c>
    </row>
    <row r="73" spans="11:37" ht="20.100000000000001" customHeight="1" x14ac:dyDescent="0.2">
      <c r="K73" s="216" t="str">
        <f>'U14B 591'!K25</f>
        <v>R521</v>
      </c>
      <c r="L73" s="217">
        <f>'U14B 591'!L25</f>
        <v>0</v>
      </c>
      <c r="M73" s="218">
        <f>'U14B 591'!M25</f>
        <v>0</v>
      </c>
      <c r="N73" s="218">
        <f>'U14B 591'!N25</f>
        <v>0</v>
      </c>
      <c r="O73" s="218">
        <f t="shared" si="6"/>
        <v>0</v>
      </c>
      <c r="P73" s="220" t="str">
        <f t="shared" si="7"/>
        <v/>
      </c>
      <c r="Q73" s="220" t="str">
        <f>'U14B 591'!K$18</f>
        <v>L</v>
      </c>
      <c r="R73" s="219" t="str">
        <f>'U14B 591'!L$18</f>
        <v>Coopers Coborn</v>
      </c>
      <c r="T73" s="192" t="str">
        <f>'U14G 491'!K25</f>
        <v>R421</v>
      </c>
      <c r="U73" s="193">
        <f>'U14G 491'!L25</f>
        <v>0</v>
      </c>
      <c r="V73" s="194">
        <f>'U14G 491'!M25</f>
        <v>0</v>
      </c>
      <c r="W73" s="194">
        <f>'U14G 491'!N25</f>
        <v>0</v>
      </c>
      <c r="X73" s="195">
        <f t="shared" si="8"/>
        <v>0</v>
      </c>
      <c r="Y73" s="197" t="str">
        <f t="shared" si="9"/>
        <v/>
      </c>
      <c r="Z73" s="197" t="str">
        <f>'U14G 491'!K$18</f>
        <v>L</v>
      </c>
      <c r="AA73" s="196" t="str">
        <f>'U14G 491'!L$18</f>
        <v>Surbiton High</v>
      </c>
      <c r="AC73" s="204" t="str">
        <f xml:space="preserve"> 'U14M 691'!U25</f>
        <v>R621</v>
      </c>
      <c r="AD73" s="205">
        <f xml:space="preserve"> 'U14M 691'!V25</f>
        <v>0</v>
      </c>
      <c r="AE73" s="206">
        <f xml:space="preserve"> 'U14M 691'!W25</f>
        <v>0</v>
      </c>
      <c r="AF73" s="206">
        <f xml:space="preserve"> 'U14M 691'!X25</f>
        <v>0</v>
      </c>
      <c r="AG73" s="207">
        <f t="shared" si="10"/>
        <v>0</v>
      </c>
      <c r="AH73" s="205">
        <f xml:space="preserve"> 'U14M 691'!Y25</f>
        <v>0</v>
      </c>
      <c r="AI73" s="209" t="str">
        <f t="shared" si="11"/>
        <v/>
      </c>
      <c r="AJ73" s="209" t="str">
        <f>'U14M 691'!U$18</f>
        <v>L</v>
      </c>
      <c r="AK73" s="209" t="str">
        <f>'U14M 691'!V$18</f>
        <v>Grey Court</v>
      </c>
    </row>
    <row r="74" spans="11:37" ht="20.100000000000001" customHeight="1" x14ac:dyDescent="0.2">
      <c r="K74" s="216"/>
      <c r="L74" s="217"/>
      <c r="M74" s="218"/>
      <c r="N74" s="218"/>
      <c r="O74" s="218"/>
      <c r="P74" s="220" t="str">
        <f t="shared" si="7"/>
        <v/>
      </c>
      <c r="Q74" s="220"/>
      <c r="R74" s="219"/>
      <c r="T74" s="192"/>
      <c r="U74" s="193"/>
      <c r="V74" s="194"/>
      <c r="W74" s="194"/>
      <c r="X74" s="195"/>
      <c r="Y74" s="197" t="str">
        <f t="shared" si="9"/>
        <v/>
      </c>
      <c r="Z74" s="197"/>
      <c r="AA74" s="196"/>
      <c r="AC74" s="204"/>
      <c r="AD74" s="205"/>
      <c r="AE74" s="206"/>
      <c r="AF74" s="206"/>
      <c r="AG74" s="207"/>
      <c r="AH74" s="205"/>
      <c r="AI74" s="209" t="str">
        <f t="shared" si="11"/>
        <v/>
      </c>
      <c r="AJ74" s="209"/>
      <c r="AK74" s="209"/>
    </row>
    <row r="75" spans="11:37" ht="20.100000000000001" customHeight="1" x14ac:dyDescent="0.2">
      <c r="K75" s="216">
        <f>'U14B 591'!K30</f>
        <v>536</v>
      </c>
      <c r="L75" s="217">
        <f>'U14B 591'!L30</f>
        <v>0</v>
      </c>
      <c r="M75" s="218">
        <f>'U14B 591'!M30</f>
        <v>0</v>
      </c>
      <c r="N75" s="218">
        <f>'U14B 591'!N30</f>
        <v>0</v>
      </c>
      <c r="O75" s="218">
        <f t="shared" ref="O75:O81" si="12">SUM(M75:N75)</f>
        <v>0</v>
      </c>
      <c r="P75" s="220" t="str">
        <f t="shared" si="7"/>
        <v/>
      </c>
      <c r="Q75" s="220" t="str">
        <f>'U14B 591'!K$29</f>
        <v>NW</v>
      </c>
      <c r="R75" s="219">
        <f>'U14B 591'!L$29</f>
        <v>0</v>
      </c>
      <c r="T75" s="192">
        <f>'U14G 491'!K30</f>
        <v>436</v>
      </c>
      <c r="U75" s="193" t="str">
        <f>'U14G 491'!L30</f>
        <v>Amy Rusyn</v>
      </c>
      <c r="V75" s="194">
        <f>'U14G 491'!V30</f>
        <v>0</v>
      </c>
      <c r="W75" s="194">
        <f>'U14G 491'!W30</f>
        <v>0</v>
      </c>
      <c r="X75" s="195">
        <f t="shared" ref="X75:X81" si="13">SUM(V75:W75)</f>
        <v>0</v>
      </c>
      <c r="Y75" s="197" t="str">
        <f t="shared" si="9"/>
        <v/>
      </c>
      <c r="Z75" s="197" t="str">
        <f>'U14G 491'!K$29</f>
        <v>NW</v>
      </c>
      <c r="AA75" s="196" t="str">
        <f>'U14G 491'!L$29</f>
        <v>St Bede's</v>
      </c>
      <c r="AC75" s="204">
        <f xml:space="preserve"> 'U14M 691'!U30</f>
        <v>636</v>
      </c>
      <c r="AD75" s="205">
        <f xml:space="preserve"> 'U14M 691'!V30</f>
        <v>0</v>
      </c>
      <c r="AE75" s="206">
        <f xml:space="preserve"> 'U14M 691'!W30</f>
        <v>0</v>
      </c>
      <c r="AF75" s="206">
        <f xml:space="preserve"> 'U14M 691'!X30</f>
        <v>0</v>
      </c>
      <c r="AG75" s="207">
        <f t="shared" ref="AG75:AG81" si="14">SUM(AE75:AF75)</f>
        <v>0</v>
      </c>
      <c r="AH75" s="205">
        <f xml:space="preserve"> 'U14M 691'!Y30</f>
        <v>0</v>
      </c>
      <c r="AI75" s="209" t="str">
        <f t="shared" si="11"/>
        <v/>
      </c>
      <c r="AJ75" s="209" t="str">
        <f>'U14M 691'!U$29</f>
        <v>NW</v>
      </c>
      <c r="AK75" s="209">
        <f>'U14M 691'!V$29</f>
        <v>0</v>
      </c>
    </row>
    <row r="76" spans="11:37" ht="20.100000000000001" customHeight="1" x14ac:dyDescent="0.2">
      <c r="K76" s="216">
        <f>'U14B 591'!K31</f>
        <v>537</v>
      </c>
      <c r="L76" s="217">
        <f>'U14B 591'!L31</f>
        <v>0</v>
      </c>
      <c r="M76" s="218">
        <f>'U14B 591'!M31</f>
        <v>0</v>
      </c>
      <c r="N76" s="218">
        <f>'U14B 591'!N31</f>
        <v>0</v>
      </c>
      <c r="O76" s="218">
        <f t="shared" si="12"/>
        <v>0</v>
      </c>
      <c r="P76" s="220" t="str">
        <f t="shared" si="7"/>
        <v/>
      </c>
      <c r="Q76" s="220" t="str">
        <f>'U14B 591'!K$29</f>
        <v>NW</v>
      </c>
      <c r="R76" s="219">
        <f>'U14B 591'!L$29</f>
        <v>0</v>
      </c>
      <c r="T76" s="192">
        <f>'U14G 491'!K31</f>
        <v>437</v>
      </c>
      <c r="U76" s="193" t="str">
        <f>'U14G 491'!L31</f>
        <v>Leara Fardella</v>
      </c>
      <c r="V76" s="194">
        <f>'U14G 491'!V31</f>
        <v>0</v>
      </c>
      <c r="W76" s="194">
        <f>'U14G 491'!W31</f>
        <v>0</v>
      </c>
      <c r="X76" s="195">
        <f t="shared" si="13"/>
        <v>0</v>
      </c>
      <c r="Y76" s="197" t="str">
        <f t="shared" si="9"/>
        <v/>
      </c>
      <c r="Z76" s="197" t="str">
        <f>'U14G 491'!K$29</f>
        <v>NW</v>
      </c>
      <c r="AA76" s="196" t="str">
        <f>'U14G 491'!L$29</f>
        <v>St Bede's</v>
      </c>
      <c r="AC76" s="204">
        <f xml:space="preserve"> 'U14M 691'!U31</f>
        <v>637</v>
      </c>
      <c r="AD76" s="205">
        <f xml:space="preserve"> 'U14M 691'!V31</f>
        <v>0</v>
      </c>
      <c r="AE76" s="206">
        <f xml:space="preserve"> 'U14M 691'!W31</f>
        <v>0</v>
      </c>
      <c r="AF76" s="206">
        <f xml:space="preserve"> 'U14M 691'!X31</f>
        <v>0</v>
      </c>
      <c r="AG76" s="207">
        <f t="shared" si="14"/>
        <v>0</v>
      </c>
      <c r="AH76" s="205">
        <f xml:space="preserve"> 'U14M 691'!Y31</f>
        <v>0</v>
      </c>
      <c r="AI76" s="209" t="str">
        <f t="shared" si="11"/>
        <v/>
      </c>
      <c r="AJ76" s="209" t="str">
        <f>'U14M 691'!U$29</f>
        <v>NW</v>
      </c>
      <c r="AK76" s="209">
        <f>'U14M 691'!V$29</f>
        <v>0</v>
      </c>
    </row>
    <row r="77" spans="11:37" ht="20.100000000000001" customHeight="1" x14ac:dyDescent="0.2">
      <c r="K77" s="216">
        <f>'U14B 591'!K32</f>
        <v>538</v>
      </c>
      <c r="L77" s="217">
        <f>'U14B 591'!L32</f>
        <v>0</v>
      </c>
      <c r="M77" s="218">
        <f>'U14B 591'!M32</f>
        <v>0</v>
      </c>
      <c r="N77" s="218">
        <f>'U14B 591'!N32</f>
        <v>0</v>
      </c>
      <c r="O77" s="218">
        <f t="shared" si="12"/>
        <v>0</v>
      </c>
      <c r="P77" s="220" t="str">
        <f t="shared" si="7"/>
        <v/>
      </c>
      <c r="Q77" s="220" t="str">
        <f>'U14B 591'!K$29</f>
        <v>NW</v>
      </c>
      <c r="R77" s="219">
        <f>'U14B 591'!L$29</f>
        <v>0</v>
      </c>
      <c r="T77" s="192">
        <f>'U14G 491'!K32</f>
        <v>438</v>
      </c>
      <c r="U77" s="193" t="str">
        <f>'U14G 491'!L32</f>
        <v>Evie Barton</v>
      </c>
      <c r="V77" s="194">
        <f>'U14G 491'!V32</f>
        <v>0</v>
      </c>
      <c r="W77" s="194">
        <f>'U14G 491'!W32</f>
        <v>0</v>
      </c>
      <c r="X77" s="195">
        <f t="shared" si="13"/>
        <v>0</v>
      </c>
      <c r="Y77" s="197" t="str">
        <f t="shared" si="9"/>
        <v/>
      </c>
      <c r="Z77" s="197" t="str">
        <f>'U14G 491'!K$29</f>
        <v>NW</v>
      </c>
      <c r="AA77" s="196" t="str">
        <f>'U14G 491'!L$29</f>
        <v>St Bede's</v>
      </c>
      <c r="AC77" s="204">
        <f xml:space="preserve"> 'U14M 691'!U32</f>
        <v>638</v>
      </c>
      <c r="AD77" s="205">
        <f xml:space="preserve"> 'U14M 691'!V32</f>
        <v>0</v>
      </c>
      <c r="AE77" s="206">
        <f xml:space="preserve"> 'U14M 691'!W32</f>
        <v>0</v>
      </c>
      <c r="AF77" s="206">
        <f xml:space="preserve"> 'U14M 691'!X32</f>
        <v>0</v>
      </c>
      <c r="AG77" s="207">
        <f t="shared" si="14"/>
        <v>0</v>
      </c>
      <c r="AH77" s="205">
        <f xml:space="preserve"> 'U14M 691'!Y32</f>
        <v>0</v>
      </c>
      <c r="AI77" s="209" t="str">
        <f t="shared" si="11"/>
        <v/>
      </c>
      <c r="AJ77" s="209" t="str">
        <f>'U14M 691'!U$29</f>
        <v>NW</v>
      </c>
      <c r="AK77" s="209">
        <f>'U14M 691'!V$29</f>
        <v>0</v>
      </c>
    </row>
    <row r="78" spans="11:37" ht="20.100000000000001" customHeight="1" x14ac:dyDescent="0.2">
      <c r="K78" s="216">
        <f>'U14B 591'!K33</f>
        <v>539</v>
      </c>
      <c r="L78" s="217">
        <f>'U14B 591'!L33</f>
        <v>0</v>
      </c>
      <c r="M78" s="218">
        <f>'U14B 591'!M33</f>
        <v>0</v>
      </c>
      <c r="N78" s="218">
        <f>'U14B 591'!N33</f>
        <v>0</v>
      </c>
      <c r="O78" s="218">
        <f t="shared" si="12"/>
        <v>0</v>
      </c>
      <c r="P78" s="220" t="str">
        <f t="shared" si="7"/>
        <v/>
      </c>
      <c r="Q78" s="220" t="str">
        <f>'U14B 591'!K$29</f>
        <v>NW</v>
      </c>
      <c r="R78" s="219">
        <f>'U14B 591'!L$29</f>
        <v>0</v>
      </c>
      <c r="T78" s="192">
        <f>'U14G 491'!K33</f>
        <v>439</v>
      </c>
      <c r="U78" s="193" t="str">
        <f>'U14G 491'!L33</f>
        <v>Rowan Lynchehaun</v>
      </c>
      <c r="V78" s="194">
        <f>'U14G 491'!V33</f>
        <v>0</v>
      </c>
      <c r="W78" s="194">
        <f>'U14G 491'!W33</f>
        <v>0</v>
      </c>
      <c r="X78" s="195">
        <f t="shared" si="13"/>
        <v>0</v>
      </c>
      <c r="Y78" s="197" t="str">
        <f t="shared" si="9"/>
        <v/>
      </c>
      <c r="Z78" s="197" t="str">
        <f>'U14G 491'!K$29</f>
        <v>NW</v>
      </c>
      <c r="AA78" s="196" t="str">
        <f>'U14G 491'!L$29</f>
        <v>St Bede's</v>
      </c>
      <c r="AC78" s="204">
        <f xml:space="preserve"> 'U14M 691'!U33</f>
        <v>639</v>
      </c>
      <c r="AD78" s="205">
        <f xml:space="preserve"> 'U14M 691'!V33</f>
        <v>0</v>
      </c>
      <c r="AE78" s="206">
        <f xml:space="preserve"> 'U14M 691'!W33</f>
        <v>0</v>
      </c>
      <c r="AF78" s="206">
        <f xml:space="preserve"> 'U14M 691'!X33</f>
        <v>0</v>
      </c>
      <c r="AG78" s="207">
        <f t="shared" si="14"/>
        <v>0</v>
      </c>
      <c r="AH78" s="205">
        <f xml:space="preserve"> 'U14M 691'!Y33</f>
        <v>0</v>
      </c>
      <c r="AI78" s="209" t="str">
        <f t="shared" si="11"/>
        <v/>
      </c>
      <c r="AJ78" s="209" t="str">
        <f>'U14M 691'!U$29</f>
        <v>NW</v>
      </c>
      <c r="AK78" s="209">
        <f>'U14M 691'!V$29</f>
        <v>0</v>
      </c>
    </row>
    <row r="79" spans="11:37" ht="20.100000000000001" customHeight="1" x14ac:dyDescent="0.2">
      <c r="K79" s="216">
        <f>'U14B 591'!K34</f>
        <v>540</v>
      </c>
      <c r="L79" s="217">
        <f>'U14B 591'!L34</f>
        <v>0</v>
      </c>
      <c r="M79" s="218">
        <f>'U14B 591'!M34</f>
        <v>0</v>
      </c>
      <c r="N79" s="218">
        <f>'U14B 591'!N34</f>
        <v>0</v>
      </c>
      <c r="O79" s="218">
        <f t="shared" si="12"/>
        <v>0</v>
      </c>
      <c r="P79" s="220" t="str">
        <f t="shared" si="7"/>
        <v/>
      </c>
      <c r="Q79" s="220" t="str">
        <f>'U14B 591'!K$29</f>
        <v>NW</v>
      </c>
      <c r="R79" s="219">
        <f>'U14B 591'!L$29</f>
        <v>0</v>
      </c>
      <c r="T79" s="192">
        <f>'U14G 491'!K34</f>
        <v>440</v>
      </c>
      <c r="U79" s="193" t="str">
        <f>'U14G 491'!L34</f>
        <v>Summer-Alyssa Edmondson</v>
      </c>
      <c r="V79" s="194">
        <f>'U14G 491'!V34</f>
        <v>0</v>
      </c>
      <c r="W79" s="194">
        <f>'U14G 491'!W34</f>
        <v>0</v>
      </c>
      <c r="X79" s="195">
        <f t="shared" si="13"/>
        <v>0</v>
      </c>
      <c r="Y79" s="197" t="str">
        <f t="shared" si="9"/>
        <v/>
      </c>
      <c r="Z79" s="197" t="str">
        <f>'U14G 491'!K$29</f>
        <v>NW</v>
      </c>
      <c r="AA79" s="196" t="str">
        <f>'U14G 491'!L$29</f>
        <v>St Bede's</v>
      </c>
      <c r="AC79" s="204">
        <f xml:space="preserve"> 'U14M 691'!U34</f>
        <v>640</v>
      </c>
      <c r="AD79" s="205">
        <f xml:space="preserve"> 'U14M 691'!V34</f>
        <v>0</v>
      </c>
      <c r="AE79" s="206">
        <f xml:space="preserve"> 'U14M 691'!W34</f>
        <v>0</v>
      </c>
      <c r="AF79" s="206">
        <f xml:space="preserve"> 'U14M 691'!X34</f>
        <v>0</v>
      </c>
      <c r="AG79" s="207">
        <f t="shared" si="14"/>
        <v>0</v>
      </c>
      <c r="AH79" s="205">
        <f xml:space="preserve"> 'U14M 691'!Y34</f>
        <v>0</v>
      </c>
      <c r="AI79" s="209" t="str">
        <f t="shared" si="11"/>
        <v/>
      </c>
      <c r="AJ79" s="209" t="str">
        <f>'U14M 691'!U$29</f>
        <v>NW</v>
      </c>
      <c r="AK79" s="209">
        <f>'U14M 691'!V$29</f>
        <v>0</v>
      </c>
    </row>
    <row r="80" spans="11:37" ht="20.100000000000001" customHeight="1" x14ac:dyDescent="0.2">
      <c r="K80" s="216">
        <f>'U14B 591'!K35</f>
        <v>541</v>
      </c>
      <c r="L80" s="217">
        <f>'U14B 591'!L35</f>
        <v>0</v>
      </c>
      <c r="M80" s="218">
        <f>'U14B 591'!M35</f>
        <v>0</v>
      </c>
      <c r="N80" s="218">
        <f>'U14B 591'!N35</f>
        <v>0</v>
      </c>
      <c r="O80" s="218">
        <f t="shared" si="12"/>
        <v>0</v>
      </c>
      <c r="P80" s="220" t="str">
        <f t="shared" si="7"/>
        <v/>
      </c>
      <c r="Q80" s="220" t="str">
        <f>'U14B 591'!K$29</f>
        <v>NW</v>
      </c>
      <c r="R80" s="219">
        <f>'U14B 591'!L$29</f>
        <v>0</v>
      </c>
      <c r="T80" s="192">
        <f>'U14G 491'!K35</f>
        <v>441</v>
      </c>
      <c r="U80" s="193">
        <f>'U14G 491'!L35</f>
        <v>0</v>
      </c>
      <c r="V80" s="194">
        <f>'U14G 491'!V35</f>
        <v>0</v>
      </c>
      <c r="W80" s="194">
        <f>'U14G 491'!W35</f>
        <v>0</v>
      </c>
      <c r="X80" s="195">
        <f t="shared" si="13"/>
        <v>0</v>
      </c>
      <c r="Y80" s="197" t="str">
        <f t="shared" si="9"/>
        <v/>
      </c>
      <c r="Z80" s="197" t="str">
        <f>'U14G 491'!K$29</f>
        <v>NW</v>
      </c>
      <c r="AA80" s="196" t="str">
        <f>'U14G 491'!L$29</f>
        <v>St Bede's</v>
      </c>
      <c r="AC80" s="204">
        <f xml:space="preserve"> 'U14M 691'!U35</f>
        <v>641</v>
      </c>
      <c r="AD80" s="205">
        <f xml:space="preserve"> 'U14M 691'!V35</f>
        <v>0</v>
      </c>
      <c r="AE80" s="206">
        <f xml:space="preserve"> 'U14M 691'!W35</f>
        <v>0</v>
      </c>
      <c r="AF80" s="206">
        <f xml:space="preserve"> 'U14M 691'!X35</f>
        <v>0</v>
      </c>
      <c r="AG80" s="207">
        <f t="shared" si="14"/>
        <v>0</v>
      </c>
      <c r="AH80" s="205">
        <f xml:space="preserve"> 'U14M 691'!Y35</f>
        <v>0</v>
      </c>
      <c r="AI80" s="209" t="str">
        <f t="shared" si="11"/>
        <v/>
      </c>
      <c r="AJ80" s="209" t="str">
        <f>'U14M 691'!U$29</f>
        <v>NW</v>
      </c>
      <c r="AK80" s="209">
        <f>'U14M 691'!V$29</f>
        <v>0</v>
      </c>
    </row>
    <row r="81" spans="11:37" ht="20.100000000000001" customHeight="1" x14ac:dyDescent="0.2">
      <c r="K81" s="216" t="str">
        <f>'U14B 591'!K36</f>
        <v>R542</v>
      </c>
      <c r="L81" s="217">
        <f>'U14B 591'!L36</f>
        <v>0</v>
      </c>
      <c r="M81" s="218">
        <f>'U14B 591'!M36</f>
        <v>0</v>
      </c>
      <c r="N81" s="218">
        <f>'U14B 591'!N36</f>
        <v>0</v>
      </c>
      <c r="O81" s="218">
        <f t="shared" si="12"/>
        <v>0</v>
      </c>
      <c r="P81" s="220" t="str">
        <f t="shared" si="7"/>
        <v/>
      </c>
      <c r="Q81" s="220" t="str">
        <f>'U14B 591'!K$29</f>
        <v>NW</v>
      </c>
      <c r="R81" s="219">
        <f>'U14B 591'!L$29</f>
        <v>0</v>
      </c>
      <c r="T81" s="192" t="str">
        <f>'U14G 491'!K36</f>
        <v>R442</v>
      </c>
      <c r="U81" s="193">
        <f>'U14G 491'!L36</f>
        <v>0</v>
      </c>
      <c r="V81" s="194">
        <f>'U14G 491'!V36</f>
        <v>0</v>
      </c>
      <c r="W81" s="194">
        <f>'U14G 491'!W36</f>
        <v>0</v>
      </c>
      <c r="X81" s="195">
        <f t="shared" si="13"/>
        <v>0</v>
      </c>
      <c r="Y81" s="197" t="str">
        <f t="shared" si="9"/>
        <v/>
      </c>
      <c r="Z81" s="197" t="str">
        <f>'U14G 491'!K$29</f>
        <v>NW</v>
      </c>
      <c r="AA81" s="196" t="str">
        <f>'U14G 491'!L$29</f>
        <v>St Bede's</v>
      </c>
      <c r="AC81" s="204" t="str">
        <f xml:space="preserve"> 'U14M 691'!U36</f>
        <v>R642</v>
      </c>
      <c r="AD81" s="205">
        <f xml:space="preserve"> 'U14M 691'!V36</f>
        <v>0</v>
      </c>
      <c r="AE81" s="206">
        <f xml:space="preserve"> 'U14M 691'!W36</f>
        <v>0</v>
      </c>
      <c r="AF81" s="206">
        <f xml:space="preserve"> 'U14M 691'!X36</f>
        <v>0</v>
      </c>
      <c r="AG81" s="207">
        <f t="shared" si="14"/>
        <v>0</v>
      </c>
      <c r="AH81" s="205">
        <f xml:space="preserve"> 'U14M 691'!Y36</f>
        <v>0</v>
      </c>
      <c r="AI81" s="209" t="str">
        <f t="shared" si="11"/>
        <v/>
      </c>
      <c r="AJ81" s="209" t="str">
        <f>'U14M 691'!U$29</f>
        <v>NW</v>
      </c>
      <c r="AK81" s="209">
        <f>'U14M 691'!V$29</f>
        <v>0</v>
      </c>
    </row>
    <row r="82" spans="11:37" ht="20.100000000000001" customHeight="1" x14ac:dyDescent="0.2">
      <c r="K82" s="216"/>
      <c r="L82" s="217"/>
      <c r="M82" s="218"/>
      <c r="N82" s="218"/>
      <c r="O82" s="218"/>
      <c r="P82" s="220" t="str">
        <f t="shared" si="7"/>
        <v/>
      </c>
      <c r="Q82" s="220"/>
      <c r="R82" s="219"/>
      <c r="T82" s="192"/>
      <c r="U82" s="193"/>
      <c r="V82" s="194"/>
      <c r="W82" s="194"/>
      <c r="X82" s="195"/>
      <c r="Y82" s="197" t="str">
        <f t="shared" si="9"/>
        <v/>
      </c>
      <c r="Z82" s="197"/>
      <c r="AA82" s="196"/>
      <c r="AC82" s="204"/>
      <c r="AD82" s="205"/>
      <c r="AE82" s="206"/>
      <c r="AF82" s="206"/>
      <c r="AG82" s="207"/>
      <c r="AH82" s="205"/>
      <c r="AI82" s="209" t="str">
        <f t="shared" si="11"/>
        <v/>
      </c>
      <c r="AJ82" s="209"/>
      <c r="AK82" s="209"/>
    </row>
    <row r="83" spans="11:37" ht="20.100000000000001" customHeight="1" x14ac:dyDescent="0.2">
      <c r="K83" s="216">
        <f>'U14B 591'!K41</f>
        <v>557</v>
      </c>
      <c r="L83" s="217">
        <f>'U14B 591'!L41</f>
        <v>0</v>
      </c>
      <c r="M83" s="218">
        <f>'U14B 591'!M41</f>
        <v>0</v>
      </c>
      <c r="N83" s="218">
        <f>'U14B 591'!N41</f>
        <v>0</v>
      </c>
      <c r="O83" s="218">
        <f t="shared" ref="O83:O89" si="15">SUM(M83:N83)</f>
        <v>0</v>
      </c>
      <c r="P83" s="220" t="str">
        <f t="shared" si="7"/>
        <v/>
      </c>
      <c r="Q83" s="220" t="str">
        <f>'U14B 591'!K$40</f>
        <v>SE</v>
      </c>
      <c r="R83" s="219">
        <f>'U14B 591'!L$40</f>
        <v>0</v>
      </c>
      <c r="T83" s="192">
        <f>'U14G 491'!K41</f>
        <v>457</v>
      </c>
      <c r="U83" s="193" t="str">
        <f>'U14G 491'!L41</f>
        <v>Catherine Hay (vault Only)</v>
      </c>
      <c r="V83" s="194">
        <f>'U14G 491'!V41</f>
        <v>0</v>
      </c>
      <c r="W83" s="194">
        <f>'U14G 491'!W41</f>
        <v>0</v>
      </c>
      <c r="X83" s="195">
        <f t="shared" ref="X83:X89" si="16">SUM(V83:W83)</f>
        <v>0</v>
      </c>
      <c r="Y83" s="197" t="str">
        <f t="shared" si="9"/>
        <v/>
      </c>
      <c r="Z83" s="197" t="str">
        <f>'U14G 491'!K$40</f>
        <v>SE</v>
      </c>
      <c r="AA83" s="196" t="str">
        <f>'U14G 491'!L$40</f>
        <v>Tormead</v>
      </c>
      <c r="AC83" s="204">
        <f>'U14M 691'!U41</f>
        <v>657</v>
      </c>
      <c r="AD83" s="205" t="str">
        <f>'U14M 691'!V41</f>
        <v>Leo Gadeikis</v>
      </c>
      <c r="AE83" s="206">
        <f>'U14M 691'!W41</f>
        <v>12.667</v>
      </c>
      <c r="AF83" s="206">
        <f>'U14M 691'!X41</f>
        <v>14.2</v>
      </c>
      <c r="AG83" s="207">
        <f t="shared" ref="AG83:AG89" si="17">SUM(AE83:AF83)</f>
        <v>26.866999999999997</v>
      </c>
      <c r="AH83" s="205" t="str">
        <f>'U14M 691'!Y41</f>
        <v>B</v>
      </c>
      <c r="AI83" s="209">
        <f t="shared" si="11"/>
        <v>25</v>
      </c>
      <c r="AJ83" s="209" t="str">
        <f>'U14M 691'!U$40</f>
        <v>SE</v>
      </c>
      <c r="AK83" s="209" t="str">
        <f>'U14M 691'!V$40</f>
        <v>St John's</v>
      </c>
    </row>
    <row r="84" spans="11:37" ht="20.100000000000001" customHeight="1" x14ac:dyDescent="0.2">
      <c r="K84" s="216">
        <f>'U14B 591'!K42</f>
        <v>558</v>
      </c>
      <c r="L84" s="217">
        <f>'U14B 591'!L42</f>
        <v>0</v>
      </c>
      <c r="M84" s="218">
        <f>'U14B 591'!M42</f>
        <v>0</v>
      </c>
      <c r="N84" s="218">
        <f>'U14B 591'!N42</f>
        <v>0</v>
      </c>
      <c r="O84" s="218">
        <f t="shared" si="15"/>
        <v>0</v>
      </c>
      <c r="P84" s="220" t="str">
        <f t="shared" si="7"/>
        <v/>
      </c>
      <c r="Q84" s="220" t="str">
        <f>'U14B 591'!K$40</f>
        <v>SE</v>
      </c>
      <c r="R84" s="219">
        <f>'U14B 591'!L$40</f>
        <v>0</v>
      </c>
      <c r="T84" s="192">
        <f>'U14G 491'!K42</f>
        <v>458</v>
      </c>
      <c r="U84" s="193" t="str">
        <f>'U14G 491'!L42</f>
        <v>Ava Reynolds (floor Only)</v>
      </c>
      <c r="V84" s="194">
        <f>'U14G 491'!V42</f>
        <v>0</v>
      </c>
      <c r="W84" s="194">
        <f>'U14G 491'!W42</f>
        <v>0</v>
      </c>
      <c r="X84" s="195">
        <f t="shared" si="16"/>
        <v>0</v>
      </c>
      <c r="Y84" s="197" t="str">
        <f t="shared" si="9"/>
        <v/>
      </c>
      <c r="Z84" s="197" t="str">
        <f>'U14G 491'!K$40</f>
        <v>SE</v>
      </c>
      <c r="AA84" s="196" t="str">
        <f>'U14G 491'!L$40</f>
        <v>Tormead</v>
      </c>
      <c r="AC84" s="204">
        <f>'U14M 691'!U42</f>
        <v>658</v>
      </c>
      <c r="AD84" s="205" t="str">
        <f>'U14M 691'!V42</f>
        <v>Elliott Oake</v>
      </c>
      <c r="AE84" s="206">
        <f>'U14M 691'!W42</f>
        <v>13.766999999999999</v>
      </c>
      <c r="AF84" s="206">
        <f>'U14M 691'!X42</f>
        <v>15.4</v>
      </c>
      <c r="AG84" s="207">
        <f t="shared" si="17"/>
        <v>29.167000000000002</v>
      </c>
      <c r="AH84" s="205" t="str">
        <f>'U14M 691'!Y42</f>
        <v>B</v>
      </c>
      <c r="AI84" s="209">
        <f t="shared" si="11"/>
        <v>9</v>
      </c>
      <c r="AJ84" s="209" t="str">
        <f>'U14M 691'!U$40</f>
        <v>SE</v>
      </c>
      <c r="AK84" s="209" t="str">
        <f>'U14M 691'!V$40</f>
        <v>St John's</v>
      </c>
    </row>
    <row r="85" spans="11:37" ht="20.100000000000001" customHeight="1" x14ac:dyDescent="0.2">
      <c r="K85" s="216">
        <f>'U14B 591'!K43</f>
        <v>559</v>
      </c>
      <c r="L85" s="217">
        <f>'U14B 591'!L43</f>
        <v>0</v>
      </c>
      <c r="M85" s="218">
        <f>'U14B 591'!M43</f>
        <v>0</v>
      </c>
      <c r="N85" s="218">
        <f>'U14B 591'!N43</f>
        <v>0</v>
      </c>
      <c r="O85" s="218">
        <f t="shared" si="15"/>
        <v>0</v>
      </c>
      <c r="P85" s="220" t="str">
        <f t="shared" si="7"/>
        <v/>
      </c>
      <c r="Q85" s="220" t="str">
        <f>'U14B 591'!K$40</f>
        <v>SE</v>
      </c>
      <c r="R85" s="219">
        <f>'U14B 591'!L$40</f>
        <v>0</v>
      </c>
      <c r="T85" s="192">
        <f>'U14G 491'!K43</f>
        <v>459</v>
      </c>
      <c r="U85" s="193" t="str">
        <f>'U14G 491'!L43</f>
        <v>Eliza Reid</v>
      </c>
      <c r="V85" s="194">
        <f>'U14G 491'!V43</f>
        <v>0</v>
      </c>
      <c r="W85" s="194">
        <f>'U14G 491'!W43</f>
        <v>0</v>
      </c>
      <c r="X85" s="195">
        <f t="shared" si="16"/>
        <v>0</v>
      </c>
      <c r="Y85" s="197" t="str">
        <f t="shared" si="9"/>
        <v/>
      </c>
      <c r="Z85" s="197" t="str">
        <f>'U14G 491'!K$40</f>
        <v>SE</v>
      </c>
      <c r="AA85" s="196" t="str">
        <f>'U14G 491'!L$40</f>
        <v>Tormead</v>
      </c>
      <c r="AC85" s="204">
        <f>'U14M 691'!U43</f>
        <v>659</v>
      </c>
      <c r="AD85" s="205" t="str">
        <f>'U14M 691'!V43</f>
        <v>Dolcie Hussey</v>
      </c>
      <c r="AE85" s="206">
        <f>'U14M 691'!W43</f>
        <v>13.1</v>
      </c>
      <c r="AF85" s="206">
        <f>'U14M 691'!X43</f>
        <v>14.3</v>
      </c>
      <c r="AG85" s="207">
        <f t="shared" si="17"/>
        <v>27.4</v>
      </c>
      <c r="AH85" s="205" t="str">
        <f>'U14M 691'!Y43</f>
        <v>G</v>
      </c>
      <c r="AI85" s="209">
        <f t="shared" si="11"/>
        <v>23</v>
      </c>
      <c r="AJ85" s="209" t="str">
        <f>'U14M 691'!U$40</f>
        <v>SE</v>
      </c>
      <c r="AK85" s="209" t="str">
        <f>'U14M 691'!V$40</f>
        <v>St John's</v>
      </c>
    </row>
    <row r="86" spans="11:37" ht="20.100000000000001" customHeight="1" x14ac:dyDescent="0.2">
      <c r="K86" s="216">
        <f>'U14B 591'!K44</f>
        <v>560</v>
      </c>
      <c r="L86" s="217">
        <f>'U14B 591'!L44</f>
        <v>0</v>
      </c>
      <c r="M86" s="218">
        <f>'U14B 591'!M44</f>
        <v>0</v>
      </c>
      <c r="N86" s="218">
        <f>'U14B 591'!N44</f>
        <v>0</v>
      </c>
      <c r="O86" s="218">
        <f t="shared" si="15"/>
        <v>0</v>
      </c>
      <c r="P86" s="220" t="str">
        <f t="shared" si="7"/>
        <v/>
      </c>
      <c r="Q86" s="220" t="str">
        <f>'U14B 591'!K$40</f>
        <v>SE</v>
      </c>
      <c r="R86" s="219">
        <f>'U14B 591'!L$40</f>
        <v>0</v>
      </c>
      <c r="T86" s="192">
        <f>'U14G 491'!K44</f>
        <v>460</v>
      </c>
      <c r="U86" s="193" t="str">
        <f>'U14G 491'!L44</f>
        <v>Maggie Rees</v>
      </c>
      <c r="V86" s="194">
        <f>'U14G 491'!V44</f>
        <v>0</v>
      </c>
      <c r="W86" s="194">
        <f>'U14G 491'!W44</f>
        <v>0</v>
      </c>
      <c r="X86" s="195">
        <f t="shared" si="16"/>
        <v>0</v>
      </c>
      <c r="Y86" s="197" t="str">
        <f t="shared" si="9"/>
        <v/>
      </c>
      <c r="Z86" s="197" t="str">
        <f>'U14G 491'!K$40</f>
        <v>SE</v>
      </c>
      <c r="AA86" s="196" t="str">
        <f>'U14G 491'!L$40</f>
        <v>Tormead</v>
      </c>
      <c r="AC86" s="204">
        <f>'U14M 691'!U44</f>
        <v>660</v>
      </c>
      <c r="AD86" s="205" t="str">
        <f>'U14M 691'!V44</f>
        <v>Diana Angelovite</v>
      </c>
      <c r="AE86" s="206">
        <f>'U14M 691'!W44</f>
        <v>13.4</v>
      </c>
      <c r="AF86" s="206">
        <f>'U14M 691'!X44</f>
        <v>14.55</v>
      </c>
      <c r="AG86" s="207">
        <f t="shared" si="17"/>
        <v>27.950000000000003</v>
      </c>
      <c r="AH86" s="205" t="str">
        <f>'U14M 691'!Y44</f>
        <v>G</v>
      </c>
      <c r="AI86" s="209">
        <f t="shared" si="11"/>
        <v>18</v>
      </c>
      <c r="AJ86" s="209" t="str">
        <f>'U14M 691'!U$40</f>
        <v>SE</v>
      </c>
      <c r="AK86" s="209" t="str">
        <f>'U14M 691'!V$40</f>
        <v>St John's</v>
      </c>
    </row>
    <row r="87" spans="11:37" ht="20.100000000000001" customHeight="1" x14ac:dyDescent="0.2">
      <c r="K87" s="216">
        <f>'U14B 591'!K45</f>
        <v>561</v>
      </c>
      <c r="L87" s="217">
        <f>'U14B 591'!L45</f>
        <v>0</v>
      </c>
      <c r="M87" s="218">
        <f>'U14B 591'!M45</f>
        <v>0</v>
      </c>
      <c r="N87" s="218">
        <f>'U14B 591'!N45</f>
        <v>0</v>
      </c>
      <c r="O87" s="218">
        <f t="shared" si="15"/>
        <v>0</v>
      </c>
      <c r="P87" s="220" t="str">
        <f t="shared" si="7"/>
        <v/>
      </c>
      <c r="Q87" s="220" t="str">
        <f>'U14B 591'!K$40</f>
        <v>SE</v>
      </c>
      <c r="R87" s="219">
        <f>'U14B 591'!L$40</f>
        <v>0</v>
      </c>
      <c r="T87" s="192">
        <f>'U14G 491'!K45</f>
        <v>461</v>
      </c>
      <c r="U87" s="193" t="str">
        <f>'U14G 491'!L45</f>
        <v>Isabella Hughes</v>
      </c>
      <c r="V87" s="194">
        <f>'U14G 491'!V45</f>
        <v>0</v>
      </c>
      <c r="W87" s="194">
        <f>'U14G 491'!W45</f>
        <v>0</v>
      </c>
      <c r="X87" s="195">
        <f t="shared" si="16"/>
        <v>0</v>
      </c>
      <c r="Y87" s="197" t="str">
        <f t="shared" si="9"/>
        <v/>
      </c>
      <c r="Z87" s="197" t="str">
        <f>'U14G 491'!K$40</f>
        <v>SE</v>
      </c>
      <c r="AA87" s="196" t="str">
        <f>'U14G 491'!L$40</f>
        <v>Tormead</v>
      </c>
      <c r="AC87" s="204">
        <f>'U14M 691'!U45</f>
        <v>661</v>
      </c>
      <c r="AD87" s="205" t="str">
        <f>'U14M 691'!V45</f>
        <v>Molly Shaw</v>
      </c>
      <c r="AE87" s="206">
        <f>'U14M 691'!W45</f>
        <v>14.134</v>
      </c>
      <c r="AF87" s="206">
        <f>'U14M 691'!X45</f>
        <v>14.7</v>
      </c>
      <c r="AG87" s="207">
        <f t="shared" si="17"/>
        <v>28.834</v>
      </c>
      <c r="AH87" s="205" t="str">
        <f>'U14M 691'!Y45</f>
        <v>G</v>
      </c>
      <c r="AI87" s="209">
        <f t="shared" si="11"/>
        <v>11</v>
      </c>
      <c r="AJ87" s="209" t="str">
        <f>'U14M 691'!U$40</f>
        <v>SE</v>
      </c>
      <c r="AK87" s="209" t="str">
        <f>'U14M 691'!V$40</f>
        <v>St John's</v>
      </c>
    </row>
    <row r="88" spans="11:37" ht="20.100000000000001" customHeight="1" x14ac:dyDescent="0.2">
      <c r="K88" s="216">
        <f>'U14B 591'!K46</f>
        <v>562</v>
      </c>
      <c r="L88" s="217">
        <f>'U14B 591'!L46</f>
        <v>0</v>
      </c>
      <c r="M88" s="218">
        <f>'U14B 591'!M46</f>
        <v>0</v>
      </c>
      <c r="N88" s="218">
        <f>'U14B 591'!N46</f>
        <v>0</v>
      </c>
      <c r="O88" s="218">
        <f t="shared" si="15"/>
        <v>0</v>
      </c>
      <c r="P88" s="220" t="str">
        <f t="shared" si="7"/>
        <v/>
      </c>
      <c r="Q88" s="220" t="str">
        <f>'U14B 591'!K$40</f>
        <v>SE</v>
      </c>
      <c r="R88" s="219">
        <f>'U14B 591'!L$40</f>
        <v>0</v>
      </c>
      <c r="T88" s="192">
        <f>'U14G 491'!K46</f>
        <v>462</v>
      </c>
      <c r="U88" s="193" t="str">
        <f>'U14G 491'!L46</f>
        <v>Sonia Runcianu</v>
      </c>
      <c r="V88" s="194">
        <f>'U14G 491'!V46</f>
        <v>0</v>
      </c>
      <c r="W88" s="194">
        <f>'U14G 491'!W46</f>
        <v>0</v>
      </c>
      <c r="X88" s="195">
        <f t="shared" si="16"/>
        <v>0</v>
      </c>
      <c r="Y88" s="197" t="str">
        <f t="shared" si="9"/>
        <v/>
      </c>
      <c r="Z88" s="197" t="str">
        <f>'U14G 491'!K$40</f>
        <v>SE</v>
      </c>
      <c r="AA88" s="196" t="str">
        <f>'U14G 491'!L$40</f>
        <v>Tormead</v>
      </c>
      <c r="AC88" s="204">
        <f>'U14M 691'!U46</f>
        <v>662</v>
      </c>
      <c r="AD88" s="205">
        <f>'U14M 691'!V46</f>
        <v>0</v>
      </c>
      <c r="AE88" s="206">
        <f>'U14M 691'!W46</f>
        <v>0</v>
      </c>
      <c r="AF88" s="206">
        <f>'U14M 691'!X46</f>
        <v>0</v>
      </c>
      <c r="AG88" s="207">
        <f t="shared" si="17"/>
        <v>0</v>
      </c>
      <c r="AH88" s="205" t="str">
        <f>'U14M 691'!Y46</f>
        <v>G</v>
      </c>
      <c r="AI88" s="209" t="str">
        <f t="shared" si="11"/>
        <v/>
      </c>
      <c r="AJ88" s="209" t="str">
        <f>'U14M 691'!U$40</f>
        <v>SE</v>
      </c>
      <c r="AK88" s="209" t="str">
        <f>'U14M 691'!V$40</f>
        <v>St John's</v>
      </c>
    </row>
    <row r="89" spans="11:37" ht="20.100000000000001" customHeight="1" x14ac:dyDescent="0.2">
      <c r="K89" s="216" t="str">
        <f>'U14B 591'!K47</f>
        <v>R563</v>
      </c>
      <c r="L89" s="217">
        <f>'U14B 591'!L47</f>
        <v>0</v>
      </c>
      <c r="M89" s="218">
        <f>'U14B 591'!M47</f>
        <v>0</v>
      </c>
      <c r="N89" s="218">
        <f>'U14B 591'!N47</f>
        <v>0</v>
      </c>
      <c r="O89" s="218">
        <f t="shared" si="15"/>
        <v>0</v>
      </c>
      <c r="P89" s="220" t="str">
        <f t="shared" si="7"/>
        <v/>
      </c>
      <c r="Q89" s="220" t="str">
        <f>'U14B 591'!K$40</f>
        <v>SE</v>
      </c>
      <c r="R89" s="219">
        <f>'U14B 591'!L$40</f>
        <v>0</v>
      </c>
      <c r="T89" s="192" t="str">
        <f>'U14G 491'!K47</f>
        <v>R463</v>
      </c>
      <c r="U89" s="193">
        <f>'U14G 491'!L47</f>
        <v>0</v>
      </c>
      <c r="V89" s="194">
        <f>'U14G 491'!V47</f>
        <v>0</v>
      </c>
      <c r="W89" s="194">
        <f>'U14G 491'!W47</f>
        <v>0</v>
      </c>
      <c r="X89" s="195">
        <f t="shared" si="16"/>
        <v>0</v>
      </c>
      <c r="Y89" s="197" t="str">
        <f t="shared" si="9"/>
        <v/>
      </c>
      <c r="Z89" s="197" t="str">
        <f>'U14G 491'!K$40</f>
        <v>SE</v>
      </c>
      <c r="AA89" s="196" t="str">
        <f>'U14G 491'!L$40</f>
        <v>Tormead</v>
      </c>
      <c r="AC89" s="204" t="str">
        <f>'U14M 691'!U47</f>
        <v>R663</v>
      </c>
      <c r="AD89" s="205">
        <f>'U14M 691'!V47</f>
        <v>0</v>
      </c>
      <c r="AE89" s="206">
        <f>'U14M 691'!W47</f>
        <v>0</v>
      </c>
      <c r="AF89" s="206">
        <f>'U14M 691'!X47</f>
        <v>0</v>
      </c>
      <c r="AG89" s="207">
        <f t="shared" si="17"/>
        <v>0</v>
      </c>
      <c r="AH89" s="205">
        <f>'U14M 691'!Y47</f>
        <v>0</v>
      </c>
      <c r="AI89" s="209" t="str">
        <f t="shared" si="11"/>
        <v/>
      </c>
      <c r="AJ89" s="209" t="str">
        <f>'U14M 691'!U$40</f>
        <v>SE</v>
      </c>
      <c r="AK89" s="209" t="str">
        <f>'U14M 691'!V$40</f>
        <v>St John's</v>
      </c>
    </row>
    <row r="90" spans="11:37" ht="20.100000000000001" customHeight="1" x14ac:dyDescent="0.2">
      <c r="K90" s="216"/>
      <c r="L90" s="217"/>
      <c r="M90" s="218"/>
      <c r="N90" s="218"/>
      <c r="O90" s="218"/>
      <c r="P90" s="220" t="str">
        <f t="shared" si="7"/>
        <v/>
      </c>
      <c r="Q90" s="220"/>
      <c r="R90" s="219"/>
      <c r="T90" s="192"/>
      <c r="U90" s="193"/>
      <c r="V90" s="194"/>
      <c r="W90" s="194"/>
      <c r="X90" s="195"/>
      <c r="Y90" s="197" t="str">
        <f t="shared" si="9"/>
        <v/>
      </c>
      <c r="Z90" s="197"/>
      <c r="AA90" s="196"/>
      <c r="AC90" s="204"/>
      <c r="AD90" s="205"/>
      <c r="AE90" s="206"/>
      <c r="AF90" s="206"/>
      <c r="AG90" s="207"/>
      <c r="AH90" s="205"/>
      <c r="AI90" s="209" t="str">
        <f t="shared" si="11"/>
        <v/>
      </c>
      <c r="AJ90" s="209"/>
      <c r="AK90" s="209"/>
    </row>
    <row r="91" spans="11:37" ht="20.100000000000001" customHeight="1" x14ac:dyDescent="0.2">
      <c r="K91" s="216">
        <f>'U14B 591'!K52</f>
        <v>578</v>
      </c>
      <c r="L91" s="217">
        <f>'U14B 591'!L52</f>
        <v>0</v>
      </c>
      <c r="M91" s="218">
        <f>'U14B 591'!M52</f>
        <v>0</v>
      </c>
      <c r="N91" s="218">
        <f>'U14B 591'!N52</f>
        <v>0</v>
      </c>
      <c r="O91" s="218">
        <f t="shared" ref="O91:O97" si="18">SUM(M91:N91)</f>
        <v>0</v>
      </c>
      <c r="P91" s="220" t="str">
        <f t="shared" si="7"/>
        <v/>
      </c>
      <c r="Q91" s="220" t="str">
        <f>'U14B 591'!K$51</f>
        <v>WM</v>
      </c>
      <c r="R91" s="219">
        <f>'U14B 591'!L$51</f>
        <v>0</v>
      </c>
      <c r="T91" s="192">
        <f>'U14G 491'!K52</f>
        <v>478</v>
      </c>
      <c r="U91" s="193" t="str">
        <f>'U14G 491'!L52</f>
        <v>Olivia Witham</v>
      </c>
      <c r="V91" s="194">
        <f>'U14G 491'!V52</f>
        <v>0</v>
      </c>
      <c r="W91" s="194">
        <f>'U14G 491'!W52</f>
        <v>0</v>
      </c>
      <c r="X91" s="195">
        <f t="shared" ref="X91:X97" si="19">SUM(V91:W91)</f>
        <v>0</v>
      </c>
      <c r="Y91" s="197" t="str">
        <f t="shared" si="9"/>
        <v/>
      </c>
      <c r="Z91" s="197" t="str">
        <f>'U14G 491'!K$51</f>
        <v>WM</v>
      </c>
      <c r="AA91" s="196" t="str">
        <f>'U14G 491'!L$51</f>
        <v>Woodrush</v>
      </c>
      <c r="AC91" s="204">
        <f>'U14M 691'!U52</f>
        <v>678</v>
      </c>
      <c r="AD91" s="205">
        <f>'U14M 691'!V52</f>
        <v>0</v>
      </c>
      <c r="AE91" s="206">
        <f>'U14M 691'!W52</f>
        <v>0</v>
      </c>
      <c r="AF91" s="206">
        <f>'U14M 691'!X52</f>
        <v>0</v>
      </c>
      <c r="AG91" s="207">
        <f t="shared" ref="AG91:AG97" si="20">SUM(AE91:AF91)</f>
        <v>0</v>
      </c>
      <c r="AH91" s="205">
        <f>'U14M 691'!Y52</f>
        <v>0</v>
      </c>
      <c r="AI91" s="209" t="str">
        <f t="shared" si="11"/>
        <v/>
      </c>
      <c r="AJ91" s="209" t="str">
        <f>'U14M 691'!U$51</f>
        <v>WM</v>
      </c>
      <c r="AK91" s="209">
        <f>'U14M 691'!V$51</f>
        <v>0</v>
      </c>
    </row>
    <row r="92" spans="11:37" ht="20.100000000000001" customHeight="1" x14ac:dyDescent="0.2">
      <c r="K92" s="216">
        <f>'U14B 591'!K53</f>
        <v>579</v>
      </c>
      <c r="L92" s="217">
        <f>'U14B 591'!L53</f>
        <v>0</v>
      </c>
      <c r="M92" s="218">
        <f>'U14B 591'!M53</f>
        <v>0</v>
      </c>
      <c r="N92" s="218">
        <f>'U14B 591'!N53</f>
        <v>0</v>
      </c>
      <c r="O92" s="218">
        <f t="shared" si="18"/>
        <v>0</v>
      </c>
      <c r="P92" s="220" t="str">
        <f t="shared" si="7"/>
        <v/>
      </c>
      <c r="Q92" s="220" t="str">
        <f>'U14B 591'!K$51</f>
        <v>WM</v>
      </c>
      <c r="R92" s="219">
        <f>'U14B 591'!L$51</f>
        <v>0</v>
      </c>
      <c r="T92" s="192">
        <f>'U14G 491'!K53</f>
        <v>479</v>
      </c>
      <c r="U92" s="193" t="str">
        <f>'U14G 491'!L53</f>
        <v>Saskia Quinn</v>
      </c>
      <c r="V92" s="194">
        <f>'U14G 491'!V53</f>
        <v>0</v>
      </c>
      <c r="W92" s="194">
        <f>'U14G 491'!W53</f>
        <v>0</v>
      </c>
      <c r="X92" s="195">
        <f t="shared" si="19"/>
        <v>0</v>
      </c>
      <c r="Y92" s="197" t="str">
        <f t="shared" si="9"/>
        <v/>
      </c>
      <c r="Z92" s="197" t="str">
        <f>'U14G 491'!K$51</f>
        <v>WM</v>
      </c>
      <c r="AA92" s="196" t="str">
        <f>'U14G 491'!L$51</f>
        <v>Woodrush</v>
      </c>
      <c r="AC92" s="204">
        <f>'U14M 691'!U53</f>
        <v>679</v>
      </c>
      <c r="AD92" s="205">
        <f>'U14M 691'!V53</f>
        <v>0</v>
      </c>
      <c r="AE92" s="206">
        <f>'U14M 691'!W53</f>
        <v>0</v>
      </c>
      <c r="AF92" s="206">
        <f>'U14M 691'!X53</f>
        <v>0</v>
      </c>
      <c r="AG92" s="207">
        <f t="shared" si="20"/>
        <v>0</v>
      </c>
      <c r="AH92" s="205">
        <f>'U14M 691'!Y53</f>
        <v>0</v>
      </c>
      <c r="AI92" s="209" t="str">
        <f t="shared" si="11"/>
        <v/>
      </c>
      <c r="AJ92" s="209" t="str">
        <f>'U14M 691'!U$51</f>
        <v>WM</v>
      </c>
      <c r="AK92" s="209">
        <f>'U14M 691'!V$51</f>
        <v>0</v>
      </c>
    </row>
    <row r="93" spans="11:37" ht="20.100000000000001" customHeight="1" x14ac:dyDescent="0.2">
      <c r="K93" s="216">
        <f>'U14B 591'!K54</f>
        <v>580</v>
      </c>
      <c r="L93" s="217">
        <f>'U14B 591'!L54</f>
        <v>0</v>
      </c>
      <c r="M93" s="218">
        <f>'U14B 591'!M54</f>
        <v>0</v>
      </c>
      <c r="N93" s="218">
        <f>'U14B 591'!N54</f>
        <v>0</v>
      </c>
      <c r="O93" s="218">
        <f t="shared" si="18"/>
        <v>0</v>
      </c>
      <c r="P93" s="220" t="str">
        <f t="shared" si="7"/>
        <v/>
      </c>
      <c r="Q93" s="220" t="str">
        <f>'U14B 591'!K$51</f>
        <v>WM</v>
      </c>
      <c r="R93" s="219">
        <f>'U14B 591'!L$51</f>
        <v>0</v>
      </c>
      <c r="T93" s="192">
        <f>'U14G 491'!K54</f>
        <v>480</v>
      </c>
      <c r="U93" s="193" t="str">
        <f>'U14G 491'!L54</f>
        <v>Annaliese Foster</v>
      </c>
      <c r="V93" s="194">
        <f>'U14G 491'!V54</f>
        <v>0</v>
      </c>
      <c r="W93" s="194">
        <f>'U14G 491'!W54</f>
        <v>0</v>
      </c>
      <c r="X93" s="195">
        <f t="shared" si="19"/>
        <v>0</v>
      </c>
      <c r="Y93" s="197" t="str">
        <f t="shared" si="9"/>
        <v/>
      </c>
      <c r="Z93" s="197" t="str">
        <f>'U14G 491'!K$51</f>
        <v>WM</v>
      </c>
      <c r="AA93" s="196" t="str">
        <f>'U14G 491'!L$51</f>
        <v>Woodrush</v>
      </c>
      <c r="AC93" s="204">
        <f>'U14M 691'!U54</f>
        <v>680</v>
      </c>
      <c r="AD93" s="205">
        <f>'U14M 691'!V54</f>
        <v>0</v>
      </c>
      <c r="AE93" s="206">
        <f>'U14M 691'!W54</f>
        <v>0</v>
      </c>
      <c r="AF93" s="206">
        <f>'U14M 691'!X54</f>
        <v>0</v>
      </c>
      <c r="AG93" s="207">
        <f t="shared" si="20"/>
        <v>0</v>
      </c>
      <c r="AH93" s="205">
        <f>'U14M 691'!Y54</f>
        <v>0</v>
      </c>
      <c r="AI93" s="209" t="str">
        <f t="shared" si="11"/>
        <v/>
      </c>
      <c r="AJ93" s="209" t="str">
        <f>'U14M 691'!U$51</f>
        <v>WM</v>
      </c>
      <c r="AK93" s="209">
        <f>'U14M 691'!V$51</f>
        <v>0</v>
      </c>
    </row>
    <row r="94" spans="11:37" ht="20.100000000000001" customHeight="1" x14ac:dyDescent="0.2">
      <c r="K94" s="216">
        <f>'U14B 591'!K55</f>
        <v>581</v>
      </c>
      <c r="L94" s="217">
        <f>'U14B 591'!L55</f>
        <v>0</v>
      </c>
      <c r="M94" s="218">
        <f>'U14B 591'!M55</f>
        <v>0</v>
      </c>
      <c r="N94" s="218">
        <f>'U14B 591'!N55</f>
        <v>0</v>
      </c>
      <c r="O94" s="218">
        <f t="shared" si="18"/>
        <v>0</v>
      </c>
      <c r="P94" s="220" t="str">
        <f t="shared" si="7"/>
        <v/>
      </c>
      <c r="Q94" s="220" t="str">
        <f>'U14B 591'!K$51</f>
        <v>WM</v>
      </c>
      <c r="R94" s="219">
        <f>'U14B 591'!L$51</f>
        <v>0</v>
      </c>
      <c r="T94" s="192">
        <f>'U14G 491'!K55</f>
        <v>481</v>
      </c>
      <c r="U94" s="193" t="str">
        <f>'U14G 491'!L55</f>
        <v>Megan Hood</v>
      </c>
      <c r="V94" s="194">
        <f>'U14G 491'!V55</f>
        <v>0</v>
      </c>
      <c r="W94" s="194">
        <f>'U14G 491'!W55</f>
        <v>0</v>
      </c>
      <c r="X94" s="195">
        <f t="shared" si="19"/>
        <v>0</v>
      </c>
      <c r="Y94" s="197" t="str">
        <f t="shared" si="9"/>
        <v/>
      </c>
      <c r="Z94" s="197" t="str">
        <f>'U14G 491'!K$51</f>
        <v>WM</v>
      </c>
      <c r="AA94" s="196" t="str">
        <f>'U14G 491'!L$51</f>
        <v>Woodrush</v>
      </c>
      <c r="AC94" s="204">
        <f>'U14M 691'!U55</f>
        <v>681</v>
      </c>
      <c r="AD94" s="205">
        <f>'U14M 691'!V55</f>
        <v>0</v>
      </c>
      <c r="AE94" s="206">
        <f>'U14M 691'!W55</f>
        <v>0</v>
      </c>
      <c r="AF94" s="206">
        <f>'U14M 691'!X55</f>
        <v>0</v>
      </c>
      <c r="AG94" s="207">
        <f t="shared" si="20"/>
        <v>0</v>
      </c>
      <c r="AH94" s="205">
        <f>'U14M 691'!Y55</f>
        <v>0</v>
      </c>
      <c r="AI94" s="209" t="str">
        <f t="shared" si="11"/>
        <v/>
      </c>
      <c r="AJ94" s="209" t="str">
        <f>'U14M 691'!U$51</f>
        <v>WM</v>
      </c>
      <c r="AK94" s="209">
        <f>'U14M 691'!V$51</f>
        <v>0</v>
      </c>
    </row>
    <row r="95" spans="11:37" ht="20.100000000000001" customHeight="1" x14ac:dyDescent="0.2">
      <c r="K95" s="216">
        <f>'U14B 591'!K56</f>
        <v>582</v>
      </c>
      <c r="L95" s="217">
        <f>'U14B 591'!L56</f>
        <v>0</v>
      </c>
      <c r="M95" s="218">
        <f>'U14B 591'!M56</f>
        <v>0</v>
      </c>
      <c r="N95" s="218">
        <f>'U14B 591'!N56</f>
        <v>0</v>
      </c>
      <c r="O95" s="218">
        <f t="shared" si="18"/>
        <v>0</v>
      </c>
      <c r="P95" s="220" t="str">
        <f t="shared" si="7"/>
        <v/>
      </c>
      <c r="Q95" s="220" t="str">
        <f>'U14B 591'!K$51</f>
        <v>WM</v>
      </c>
      <c r="R95" s="219">
        <f>'U14B 591'!L$51</f>
        <v>0</v>
      </c>
      <c r="T95" s="192">
        <f>'U14G 491'!K56</f>
        <v>482</v>
      </c>
      <c r="U95" s="193">
        <f>'U14G 491'!L56</f>
        <v>0</v>
      </c>
      <c r="V95" s="194">
        <f>'U14G 491'!V56</f>
        <v>0</v>
      </c>
      <c r="W95" s="194">
        <f>'U14G 491'!W56</f>
        <v>0</v>
      </c>
      <c r="X95" s="195">
        <f t="shared" si="19"/>
        <v>0</v>
      </c>
      <c r="Y95" s="197" t="str">
        <f t="shared" si="9"/>
        <v/>
      </c>
      <c r="Z95" s="197" t="str">
        <f>'U14G 491'!K$51</f>
        <v>WM</v>
      </c>
      <c r="AA95" s="196" t="str">
        <f>'U14G 491'!L$51</f>
        <v>Woodrush</v>
      </c>
      <c r="AC95" s="204">
        <f>'U14M 691'!U56</f>
        <v>682</v>
      </c>
      <c r="AD95" s="205">
        <f>'U14M 691'!V56</f>
        <v>0</v>
      </c>
      <c r="AE95" s="206">
        <f>'U14M 691'!W56</f>
        <v>0</v>
      </c>
      <c r="AF95" s="206">
        <f>'U14M 691'!X56</f>
        <v>0</v>
      </c>
      <c r="AG95" s="207">
        <f t="shared" si="20"/>
        <v>0</v>
      </c>
      <c r="AH95" s="205">
        <f>'U14M 691'!Y56</f>
        <v>0</v>
      </c>
      <c r="AI95" s="209" t="str">
        <f t="shared" si="11"/>
        <v/>
      </c>
      <c r="AJ95" s="209" t="str">
        <f>'U14M 691'!U$51</f>
        <v>WM</v>
      </c>
      <c r="AK95" s="209">
        <f>'U14M 691'!V$51</f>
        <v>0</v>
      </c>
    </row>
    <row r="96" spans="11:37" ht="20.100000000000001" customHeight="1" x14ac:dyDescent="0.2">
      <c r="K96" s="216">
        <f>'U14B 591'!K57</f>
        <v>583</v>
      </c>
      <c r="L96" s="217">
        <f>'U14B 591'!L57</f>
        <v>0</v>
      </c>
      <c r="M96" s="218">
        <f>'U14B 591'!M57</f>
        <v>0</v>
      </c>
      <c r="N96" s="218">
        <f>'U14B 591'!N57</f>
        <v>0</v>
      </c>
      <c r="O96" s="218">
        <f t="shared" si="18"/>
        <v>0</v>
      </c>
      <c r="P96" s="220" t="str">
        <f t="shared" si="7"/>
        <v/>
      </c>
      <c r="Q96" s="220" t="str">
        <f>'U14B 591'!K$51</f>
        <v>WM</v>
      </c>
      <c r="R96" s="219">
        <f>'U14B 591'!L$51</f>
        <v>0</v>
      </c>
      <c r="T96" s="192">
        <f>'U14G 491'!K57</f>
        <v>483</v>
      </c>
      <c r="U96" s="193">
        <f>'U14G 491'!L57</f>
        <v>0</v>
      </c>
      <c r="V96" s="194">
        <f>'U14G 491'!V57</f>
        <v>0</v>
      </c>
      <c r="W96" s="194">
        <f>'U14G 491'!W57</f>
        <v>0</v>
      </c>
      <c r="X96" s="195">
        <f t="shared" si="19"/>
        <v>0</v>
      </c>
      <c r="Y96" s="197" t="str">
        <f t="shared" si="9"/>
        <v/>
      </c>
      <c r="Z96" s="197" t="str">
        <f>'U14G 491'!K$51</f>
        <v>WM</v>
      </c>
      <c r="AA96" s="196" t="str">
        <f>'U14G 491'!L$51</f>
        <v>Woodrush</v>
      </c>
      <c r="AC96" s="204">
        <f>'U14M 691'!U57</f>
        <v>683</v>
      </c>
      <c r="AD96" s="205">
        <f>'U14M 691'!V57</f>
        <v>0</v>
      </c>
      <c r="AE96" s="206">
        <f>'U14M 691'!W57</f>
        <v>0</v>
      </c>
      <c r="AF96" s="206">
        <f>'U14M 691'!X57</f>
        <v>0</v>
      </c>
      <c r="AG96" s="207">
        <f t="shared" si="20"/>
        <v>0</v>
      </c>
      <c r="AH96" s="205">
        <f>'U14M 691'!Y57</f>
        <v>0</v>
      </c>
      <c r="AI96" s="209" t="str">
        <f t="shared" si="11"/>
        <v/>
      </c>
      <c r="AJ96" s="209" t="str">
        <f>'U14M 691'!U$51</f>
        <v>WM</v>
      </c>
      <c r="AK96" s="209">
        <f>'U14M 691'!V$51</f>
        <v>0</v>
      </c>
    </row>
    <row r="97" spans="11:37" ht="20.100000000000001" customHeight="1" x14ac:dyDescent="0.2">
      <c r="K97" s="216" t="str">
        <f>'U14B 591'!K58</f>
        <v>R584</v>
      </c>
      <c r="L97" s="217">
        <f>'U14B 591'!L58</f>
        <v>0</v>
      </c>
      <c r="M97" s="218">
        <f>'U14B 591'!M58</f>
        <v>0</v>
      </c>
      <c r="N97" s="218">
        <f>'U14B 591'!N58</f>
        <v>0</v>
      </c>
      <c r="O97" s="218">
        <f t="shared" si="18"/>
        <v>0</v>
      </c>
      <c r="P97" s="220" t="str">
        <f t="shared" si="7"/>
        <v/>
      </c>
      <c r="Q97" s="220" t="str">
        <f>'U14B 591'!K$51</f>
        <v>WM</v>
      </c>
      <c r="R97" s="219">
        <f>'U14B 591'!L$51</f>
        <v>0</v>
      </c>
      <c r="T97" s="192" t="str">
        <f>'U14G 491'!K58</f>
        <v>R484</v>
      </c>
      <c r="U97" s="193">
        <f>'U14G 491'!L58</f>
        <v>0</v>
      </c>
      <c r="V97" s="194">
        <f>'U14G 491'!V58</f>
        <v>0</v>
      </c>
      <c r="W97" s="194">
        <f>'U14G 491'!W58</f>
        <v>0</v>
      </c>
      <c r="X97" s="195">
        <f t="shared" si="19"/>
        <v>0</v>
      </c>
      <c r="Y97" s="197" t="str">
        <f t="shared" si="9"/>
        <v/>
      </c>
      <c r="Z97" s="197" t="str">
        <f>'U14G 491'!K$51</f>
        <v>WM</v>
      </c>
      <c r="AA97" s="196" t="str">
        <f>'U14G 491'!L$51</f>
        <v>Woodrush</v>
      </c>
      <c r="AC97" s="204" t="str">
        <f>'U14M 691'!U58</f>
        <v>R684</v>
      </c>
      <c r="AD97" s="205">
        <f>'U14M 691'!V58</f>
        <v>0</v>
      </c>
      <c r="AE97" s="206">
        <f>'U14M 691'!W58</f>
        <v>0</v>
      </c>
      <c r="AF97" s="206">
        <f>'U14M 691'!X58</f>
        <v>0</v>
      </c>
      <c r="AG97" s="207">
        <f t="shared" si="20"/>
        <v>0</v>
      </c>
      <c r="AH97" s="205">
        <f>'U14M 691'!Y58</f>
        <v>0</v>
      </c>
      <c r="AI97" s="209" t="str">
        <f t="shared" si="11"/>
        <v/>
      </c>
      <c r="AJ97" s="209" t="str">
        <f>'U14M 691'!U$51</f>
        <v>WM</v>
      </c>
      <c r="AK97" s="209">
        <f>'U14M 691'!V$51</f>
        <v>0</v>
      </c>
    </row>
    <row r="98" spans="11:37" ht="20.100000000000001" customHeight="1" x14ac:dyDescent="0.2">
      <c r="T98" s="185"/>
      <c r="U98" s="183"/>
      <c r="V98" s="179"/>
      <c r="W98" s="179"/>
      <c r="X98" s="179"/>
      <c r="Y98" s="180"/>
      <c r="Z98" s="180"/>
      <c r="AA98" s="178"/>
      <c r="AG98" s="179"/>
    </row>
    <row r="99" spans="11:37" x14ac:dyDescent="0.2">
      <c r="L99" s="182"/>
      <c r="M99" s="184"/>
      <c r="N99" s="184"/>
      <c r="O99" s="184"/>
      <c r="R99" s="180"/>
      <c r="T99" s="185"/>
      <c r="U99" s="182"/>
      <c r="V99" s="184"/>
      <c r="W99" s="184"/>
      <c r="X99" s="184"/>
      <c r="Y99" s="180"/>
      <c r="Z99" s="180"/>
      <c r="AA99" s="180"/>
      <c r="AG99" s="184"/>
    </row>
  </sheetData>
  <mergeCells count="5">
    <mergeCell ref="A11:G11"/>
    <mergeCell ref="K1:R1"/>
    <mergeCell ref="T1:AA1"/>
    <mergeCell ref="AC1:AK1"/>
    <mergeCell ref="A1:G1"/>
  </mergeCells>
  <conditionalFormatting sqref="AI3:AI100">
    <cfRule type="expression" dxfId="212" priority="1" stopIfTrue="1">
      <formula>AH3="G"</formula>
    </cfRule>
    <cfRule type="expression" dxfId="211" priority="2" stopIfTrue="1">
      <formula>AH3="B"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indexed="61"/>
    <pageSetUpPr fitToPage="1"/>
  </sheetPr>
  <dimension ref="A1:Y76"/>
  <sheetViews>
    <sheetView showGridLines="0" view="pageBreakPreview" topLeftCell="A52" zoomScaleNormal="100" zoomScaleSheetLayoutView="100" workbookViewId="0">
      <selection activeCell="L62" sqref="L62"/>
    </sheetView>
  </sheetViews>
  <sheetFormatPr defaultColWidth="9.140625" defaultRowHeight="14.25" x14ac:dyDescent="0.2"/>
  <cols>
    <col min="1" max="1" width="6.140625" style="42" customWidth="1"/>
    <col min="2" max="2" width="23.42578125" style="33" customWidth="1"/>
    <col min="3" max="4" width="8.28515625" style="96" customWidth="1"/>
    <col min="5" max="5" width="1.7109375" style="33" customWidth="1"/>
    <col min="6" max="6" width="6.140625" style="42" customWidth="1"/>
    <col min="7" max="7" width="20.7109375" style="33" customWidth="1"/>
    <col min="8" max="9" width="8.28515625" style="96" customWidth="1"/>
    <col min="10" max="10" width="1.7109375" style="33" customWidth="1"/>
    <col min="11" max="11" width="6.140625" style="42" customWidth="1"/>
    <col min="12" max="12" width="23.42578125" style="33" customWidth="1"/>
    <col min="13" max="14" width="8.28515625" style="96" customWidth="1"/>
    <col min="15" max="15" width="1.7109375" style="33" customWidth="1"/>
    <col min="16" max="16" width="4.28515625" style="33" customWidth="1"/>
    <col min="17" max="17" width="6" style="33" customWidth="1"/>
    <col min="18" max="18" width="8.42578125" style="96" customWidth="1"/>
    <col min="19" max="19" width="24.140625" style="96" customWidth="1"/>
    <col min="20" max="21" width="8" style="33" customWidth="1"/>
    <col min="22" max="22" width="6" style="33" customWidth="1"/>
    <col min="23" max="23" width="10.140625" style="33" customWidth="1"/>
    <col min="24" max="24" width="3" style="33" customWidth="1"/>
    <col min="25" max="25" width="8.42578125" style="33" customWidth="1"/>
    <col min="26" max="26" width="4.28515625" style="33" customWidth="1"/>
    <col min="27" max="27" width="21.42578125" style="33" customWidth="1"/>
    <col min="28" max="28" width="7.140625" style="33" customWidth="1"/>
    <col min="29" max="29" width="7" style="33" customWidth="1"/>
    <col min="30" max="16384" width="9.140625" style="33"/>
  </cols>
  <sheetData>
    <row r="1" spans="1:25" ht="15" hidden="1" x14ac:dyDescent="0.25">
      <c r="A1" s="101"/>
      <c r="C1" s="117"/>
      <c r="D1" s="117"/>
      <c r="H1" s="117"/>
      <c r="I1" s="117"/>
      <c r="M1" s="117"/>
      <c r="N1" s="117"/>
      <c r="Q1" s="56" t="s">
        <v>0</v>
      </c>
      <c r="R1" s="56" t="s">
        <v>1</v>
      </c>
      <c r="S1" s="56" t="s">
        <v>2</v>
      </c>
      <c r="T1" s="56" t="s">
        <v>3</v>
      </c>
      <c r="U1" s="140" t="s">
        <v>4</v>
      </c>
      <c r="V1" s="58" t="s">
        <v>5</v>
      </c>
      <c r="W1" s="58" t="s">
        <v>6</v>
      </c>
      <c r="X1" s="58"/>
      <c r="Y1" s="141"/>
    </row>
    <row r="2" spans="1:25" hidden="1" x14ac:dyDescent="0.2">
      <c r="A2" s="90"/>
      <c r="C2" s="117"/>
      <c r="D2" s="117"/>
      <c r="H2" s="117"/>
      <c r="I2" s="117"/>
      <c r="M2" s="117"/>
      <c r="N2" s="117"/>
      <c r="Q2" s="60" t="s">
        <v>7</v>
      </c>
      <c r="R2" s="60" t="str">
        <f>A18</f>
        <v>E</v>
      </c>
      <c r="S2" s="61" t="str">
        <f>B18</f>
        <v>Haberdashers</v>
      </c>
      <c r="T2" s="62">
        <f>SUM(C19:D24)</f>
        <v>145.66800000000001</v>
      </c>
      <c r="U2" s="174">
        <f>C27</f>
        <v>117.00099999999999</v>
      </c>
      <c r="V2" s="63">
        <f>IF(U2=0,13,RANK(U2,U$2:U$15,0))</f>
        <v>6</v>
      </c>
      <c r="W2" s="142" t="str">
        <f>VLOOKUP(V2,X$2:Y$15,2)</f>
        <v>6th</v>
      </c>
      <c r="X2" s="65">
        <v>1</v>
      </c>
      <c r="Y2" s="143" t="s">
        <v>8</v>
      </c>
    </row>
    <row r="3" spans="1:25" hidden="1" x14ac:dyDescent="0.2">
      <c r="A3" s="90"/>
      <c r="C3" s="117"/>
      <c r="D3" s="117"/>
      <c r="H3" s="117"/>
      <c r="I3" s="117"/>
      <c r="M3" s="117"/>
      <c r="N3" s="117"/>
      <c r="Q3" s="60" t="s">
        <v>9</v>
      </c>
      <c r="R3" s="60" t="str">
        <f>F18</f>
        <v>EM</v>
      </c>
      <c r="S3" s="61" t="str">
        <f>G18</f>
        <v>Stamford</v>
      </c>
      <c r="T3" s="62">
        <f>SUM(H19:I24)</f>
        <v>145.96799999999999</v>
      </c>
      <c r="U3" s="174">
        <f>H27</f>
        <v>117.56800000000001</v>
      </c>
      <c r="V3" s="63">
        <f t="shared" ref="V3:V15" si="0">IF(U3=0,13,RANK(U3,U$2:U$15,0))</f>
        <v>5</v>
      </c>
      <c r="W3" s="142" t="str">
        <f t="shared" ref="W3:W15" si="1">VLOOKUP(V3,X$2:Y$15,2)</f>
        <v>5th</v>
      </c>
      <c r="X3" s="65">
        <v>2</v>
      </c>
      <c r="Y3" s="143" t="s">
        <v>10</v>
      </c>
    </row>
    <row r="4" spans="1:25" hidden="1" x14ac:dyDescent="0.2">
      <c r="A4" s="90"/>
      <c r="C4" s="117"/>
      <c r="D4" s="117"/>
      <c r="H4" s="117"/>
      <c r="I4" s="117"/>
      <c r="M4" s="117"/>
      <c r="N4" s="117"/>
      <c r="Q4" s="60" t="s">
        <v>11</v>
      </c>
      <c r="R4" s="60" t="str">
        <f>K18</f>
        <v>L</v>
      </c>
      <c r="S4" s="61" t="str">
        <f>L18</f>
        <v>City of London</v>
      </c>
      <c r="T4" s="62">
        <f>SUM(M19:N24)</f>
        <v>148.41800000000001</v>
      </c>
      <c r="U4" s="174">
        <f>M27</f>
        <v>119.36800000000001</v>
      </c>
      <c r="V4" s="63">
        <f t="shared" si="0"/>
        <v>3</v>
      </c>
      <c r="W4" s="142" t="str">
        <f t="shared" si="1"/>
        <v>Third</v>
      </c>
      <c r="X4" s="65">
        <v>3</v>
      </c>
      <c r="Y4" s="143" t="s">
        <v>12</v>
      </c>
    </row>
    <row r="5" spans="1:25" hidden="1" x14ac:dyDescent="0.2">
      <c r="A5" s="90"/>
      <c r="C5" s="117"/>
      <c r="D5" s="117"/>
      <c r="H5" s="117"/>
      <c r="I5" s="117"/>
      <c r="M5" s="117"/>
      <c r="N5" s="117"/>
      <c r="Q5" s="60" t="s">
        <v>13</v>
      </c>
      <c r="R5" s="60" t="str">
        <f>A29</f>
        <v>N</v>
      </c>
      <c r="S5" s="61" t="str">
        <f>B29</f>
        <v>Ullswater</v>
      </c>
      <c r="T5" s="62">
        <f>SUM(C30:D34)</f>
        <v>126.03400000000001</v>
      </c>
      <c r="U5" s="174">
        <f>C38</f>
        <v>112.934</v>
      </c>
      <c r="V5" s="63">
        <f t="shared" si="0"/>
        <v>10</v>
      </c>
      <c r="W5" s="142" t="str">
        <f t="shared" si="1"/>
        <v>10th</v>
      </c>
      <c r="X5" s="65">
        <v>4</v>
      </c>
      <c r="Y5" s="144" t="s">
        <v>14</v>
      </c>
    </row>
    <row r="6" spans="1:25" hidden="1" x14ac:dyDescent="0.2">
      <c r="A6" s="90"/>
      <c r="C6" s="117"/>
      <c r="D6" s="117"/>
      <c r="H6" s="117"/>
      <c r="I6" s="117"/>
      <c r="M6" s="117"/>
      <c r="N6" s="117"/>
      <c r="Q6" s="60" t="s">
        <v>15</v>
      </c>
      <c r="R6" s="60" t="str">
        <f>F29</f>
        <v>NI</v>
      </c>
      <c r="S6" s="61">
        <f>G29</f>
        <v>0</v>
      </c>
      <c r="T6" s="62">
        <f>SUM(H30:I35)</f>
        <v>0</v>
      </c>
      <c r="U6" s="174">
        <f>H38</f>
        <v>0</v>
      </c>
      <c r="V6" s="63">
        <f t="shared" si="0"/>
        <v>13</v>
      </c>
      <c r="W6" s="142" t="str">
        <f t="shared" si="1"/>
        <v>13th</v>
      </c>
      <c r="X6" s="65">
        <v>5</v>
      </c>
      <c r="Y6" s="144" t="s">
        <v>16</v>
      </c>
    </row>
    <row r="7" spans="1:25" hidden="1" x14ac:dyDescent="0.2">
      <c r="A7" s="90"/>
      <c r="C7" s="117"/>
      <c r="D7" s="117"/>
      <c r="H7" s="117"/>
      <c r="I7" s="117"/>
      <c r="M7" s="117"/>
      <c r="N7" s="117"/>
      <c r="Q7" s="60" t="s">
        <v>17</v>
      </c>
      <c r="R7" s="60" t="str">
        <f>K29</f>
        <v>NW</v>
      </c>
      <c r="S7" s="61" t="str">
        <f>L29</f>
        <v>Deanery</v>
      </c>
      <c r="T7" s="62">
        <f>SUM(M30:N35)</f>
        <v>142.85199999999998</v>
      </c>
      <c r="U7" s="174">
        <f>M38</f>
        <v>115.152</v>
      </c>
      <c r="V7" s="63">
        <f t="shared" si="0"/>
        <v>8</v>
      </c>
      <c r="W7" s="142" t="str">
        <f t="shared" si="1"/>
        <v>8th</v>
      </c>
      <c r="X7" s="65">
        <v>6</v>
      </c>
      <c r="Y7" s="144" t="s">
        <v>18</v>
      </c>
    </row>
    <row r="8" spans="1:25" hidden="1" x14ac:dyDescent="0.2">
      <c r="A8" s="90"/>
      <c r="C8" s="117"/>
      <c r="D8" s="117"/>
      <c r="H8" s="117"/>
      <c r="I8" s="117"/>
      <c r="M8" s="117"/>
      <c r="N8" s="117"/>
      <c r="Q8" s="68" t="s">
        <v>19</v>
      </c>
      <c r="R8" s="68" t="str">
        <f>A40</f>
        <v>Sc</v>
      </c>
      <c r="S8" s="61">
        <f>B40</f>
        <v>0</v>
      </c>
      <c r="T8" s="62">
        <f>SUM(C41:D46)</f>
        <v>0</v>
      </c>
      <c r="U8" s="174">
        <f>C49</f>
        <v>0</v>
      </c>
      <c r="V8" s="63">
        <f t="shared" si="0"/>
        <v>13</v>
      </c>
      <c r="W8" s="142" t="str">
        <f t="shared" si="1"/>
        <v>13th</v>
      </c>
      <c r="X8" s="65">
        <v>7</v>
      </c>
      <c r="Y8" s="144" t="s">
        <v>20</v>
      </c>
    </row>
    <row r="9" spans="1:25" hidden="1" x14ac:dyDescent="0.2">
      <c r="A9" s="90"/>
      <c r="C9" s="117"/>
      <c r="D9" s="117"/>
      <c r="H9" s="117"/>
      <c r="I9" s="117"/>
      <c r="M9" s="117"/>
      <c r="N9" s="117"/>
      <c r="Q9" s="68" t="s">
        <v>21</v>
      </c>
      <c r="R9" s="68" t="str">
        <f>F40</f>
        <v>S</v>
      </c>
      <c r="S9" s="61" t="str">
        <f>G40</f>
        <v>St Marys School</v>
      </c>
      <c r="T9" s="62">
        <f>SUM(H41:I46)</f>
        <v>127.134</v>
      </c>
      <c r="U9" s="174">
        <f>H49</f>
        <v>114.634</v>
      </c>
      <c r="V9" s="63">
        <f t="shared" si="0"/>
        <v>9</v>
      </c>
      <c r="W9" s="142" t="str">
        <f t="shared" si="1"/>
        <v>9th</v>
      </c>
      <c r="X9" s="65">
        <v>8</v>
      </c>
      <c r="Y9" s="144" t="s">
        <v>22</v>
      </c>
    </row>
    <row r="10" spans="1:25" hidden="1" x14ac:dyDescent="0.2">
      <c r="A10" s="90"/>
      <c r="C10" s="117"/>
      <c r="D10" s="117"/>
      <c r="H10" s="117"/>
      <c r="I10" s="117"/>
      <c r="M10" s="117"/>
      <c r="N10" s="117"/>
      <c r="Q10" s="60" t="s">
        <v>23</v>
      </c>
      <c r="R10" s="60" t="str">
        <f>K40</f>
        <v>SE</v>
      </c>
      <c r="S10" s="61" t="str">
        <f>L40</f>
        <v>Tormead</v>
      </c>
      <c r="T10" s="62">
        <f>SUM(M41:N46)</f>
        <v>151.185</v>
      </c>
      <c r="U10" s="174">
        <f>M49</f>
        <v>121.33499999999998</v>
      </c>
      <c r="V10" s="63">
        <f t="shared" si="0"/>
        <v>1</v>
      </c>
      <c r="W10" s="142" t="str">
        <f t="shared" si="1"/>
        <v>First</v>
      </c>
      <c r="X10" s="65">
        <v>9</v>
      </c>
      <c r="Y10" s="144" t="s">
        <v>24</v>
      </c>
    </row>
    <row r="11" spans="1:25" hidden="1" x14ac:dyDescent="0.2">
      <c r="A11" s="90"/>
      <c r="C11" s="117"/>
      <c r="D11" s="117"/>
      <c r="H11" s="117"/>
      <c r="I11" s="117"/>
      <c r="M11" s="117"/>
      <c r="N11" s="117"/>
      <c r="Q11" s="60" t="s">
        <v>25</v>
      </c>
      <c r="R11" s="60" t="str">
        <f>A51</f>
        <v>SW</v>
      </c>
      <c r="S11" s="61" t="str">
        <f>B51</f>
        <v>Ivybridge</v>
      </c>
      <c r="T11" s="62">
        <f>SUM(C52:D57)</f>
        <v>147.36699999999999</v>
      </c>
      <c r="U11" s="174">
        <f>C60</f>
        <v>118.69999999999999</v>
      </c>
      <c r="V11" s="63">
        <f t="shared" si="0"/>
        <v>4</v>
      </c>
      <c r="W11" s="142" t="str">
        <f t="shared" si="1"/>
        <v>4th</v>
      </c>
      <c r="X11" s="65">
        <v>10</v>
      </c>
      <c r="Y11" s="144" t="s">
        <v>26</v>
      </c>
    </row>
    <row r="12" spans="1:25" hidden="1" x14ac:dyDescent="0.2">
      <c r="A12" s="90"/>
      <c r="C12" s="117"/>
      <c r="D12" s="117"/>
      <c r="H12" s="117"/>
      <c r="I12" s="117"/>
      <c r="M12" s="117"/>
      <c r="N12" s="117"/>
      <c r="Q12" s="60" t="s">
        <v>27</v>
      </c>
      <c r="R12" s="60" t="str">
        <f>F51</f>
        <v>W</v>
      </c>
      <c r="S12" s="61" t="str">
        <f>G51</f>
        <v>Corpus Christi</v>
      </c>
      <c r="T12" s="62">
        <f>SUM(H52:I57)</f>
        <v>143.41870000000003</v>
      </c>
      <c r="U12" s="174">
        <f>H60</f>
        <v>116.13470000000001</v>
      </c>
      <c r="V12" s="63">
        <f t="shared" si="0"/>
        <v>7</v>
      </c>
      <c r="W12" s="142" t="str">
        <f t="shared" si="1"/>
        <v>7th</v>
      </c>
      <c r="X12" s="65">
        <v>11</v>
      </c>
      <c r="Y12" s="144" t="s">
        <v>28</v>
      </c>
    </row>
    <row r="13" spans="1:25" hidden="1" x14ac:dyDescent="0.2">
      <c r="A13" s="90"/>
      <c r="C13" s="117"/>
      <c r="D13" s="117"/>
      <c r="H13" s="117"/>
      <c r="I13" s="117"/>
      <c r="M13" s="117"/>
      <c r="N13" s="117"/>
      <c r="Q13" s="60" t="s">
        <v>29</v>
      </c>
      <c r="R13" s="60" t="str">
        <f>K51</f>
        <v>WM</v>
      </c>
      <c r="S13" s="61" t="str">
        <f>L51</f>
        <v>Shrewsbury</v>
      </c>
      <c r="T13" s="62">
        <f>SUM(M52:N57)</f>
        <v>119.61800000000001</v>
      </c>
      <c r="U13" s="174">
        <f>M60</f>
        <v>119.61799999999999</v>
      </c>
      <c r="V13" s="63">
        <f t="shared" si="0"/>
        <v>2</v>
      </c>
      <c r="W13" s="142" t="str">
        <f t="shared" si="1"/>
        <v>Second</v>
      </c>
      <c r="X13" s="65">
        <v>12</v>
      </c>
      <c r="Y13" s="144" t="s">
        <v>30</v>
      </c>
    </row>
    <row r="14" spans="1:25" hidden="1" x14ac:dyDescent="0.2">
      <c r="A14" s="90"/>
      <c r="C14" s="117"/>
      <c r="D14" s="117"/>
      <c r="H14" s="117"/>
      <c r="I14" s="117"/>
      <c r="M14" s="117"/>
      <c r="N14" s="117"/>
      <c r="Q14" s="60" t="s">
        <v>31</v>
      </c>
      <c r="R14" s="60" t="str">
        <f>A62</f>
        <v>Y</v>
      </c>
      <c r="S14" s="61" t="str">
        <f>B62</f>
        <v>Headlands School</v>
      </c>
      <c r="T14" s="62">
        <f>SUM(C63:D68)</f>
        <v>111.852</v>
      </c>
      <c r="U14" s="174">
        <f>C71</f>
        <v>111.852</v>
      </c>
      <c r="V14" s="63">
        <f t="shared" si="0"/>
        <v>11</v>
      </c>
      <c r="W14" s="142" t="str">
        <f t="shared" si="1"/>
        <v>11th</v>
      </c>
      <c r="X14" s="65">
        <v>13</v>
      </c>
      <c r="Y14" s="144" t="s">
        <v>32</v>
      </c>
    </row>
    <row r="15" spans="1:25" hidden="1" x14ac:dyDescent="0.2">
      <c r="C15" s="117"/>
      <c r="D15" s="117"/>
      <c r="H15" s="117"/>
      <c r="I15" s="117"/>
      <c r="M15" s="117"/>
      <c r="N15" s="117"/>
      <c r="Q15" s="60" t="s">
        <v>421</v>
      </c>
      <c r="R15" s="60" t="str">
        <f>F62</f>
        <v>H</v>
      </c>
      <c r="S15" s="61">
        <f>G62</f>
        <v>0</v>
      </c>
      <c r="T15" s="62">
        <f>SUM(H63:I68)</f>
        <v>0</v>
      </c>
      <c r="U15" s="174">
        <f>H71</f>
        <v>0</v>
      </c>
      <c r="V15" s="63">
        <f t="shared" si="0"/>
        <v>13</v>
      </c>
      <c r="W15" s="142" t="str">
        <f t="shared" si="1"/>
        <v>13th</v>
      </c>
      <c r="X15" s="65">
        <v>14</v>
      </c>
      <c r="Y15" s="144" t="s">
        <v>422</v>
      </c>
    </row>
    <row r="16" spans="1:25" ht="15.75" x14ac:dyDescent="0.25">
      <c r="B16" s="51" t="s">
        <v>423</v>
      </c>
      <c r="C16" s="117"/>
      <c r="D16" s="117"/>
      <c r="H16" s="117"/>
      <c r="I16" s="117"/>
      <c r="M16" s="117"/>
      <c r="N16" s="117"/>
      <c r="R16" s="117"/>
      <c r="S16" s="117"/>
    </row>
    <row r="18" spans="1:22" ht="15" x14ac:dyDescent="0.25">
      <c r="A18" s="52" t="s">
        <v>7</v>
      </c>
      <c r="B18" s="107" t="s">
        <v>34</v>
      </c>
      <c r="C18" s="111" t="s">
        <v>35</v>
      </c>
      <c r="D18" s="111" t="s">
        <v>36</v>
      </c>
      <c r="F18" s="52" t="s">
        <v>9</v>
      </c>
      <c r="G18" s="107" t="s">
        <v>37</v>
      </c>
      <c r="H18" s="111" t="s">
        <v>35</v>
      </c>
      <c r="I18" s="111" t="s">
        <v>36</v>
      </c>
      <c r="J18" s="112"/>
      <c r="K18" s="52" t="s">
        <v>11</v>
      </c>
      <c r="L18" s="107" t="s">
        <v>424</v>
      </c>
      <c r="M18" s="111" t="s">
        <v>35</v>
      </c>
      <c r="N18" s="111" t="s">
        <v>36</v>
      </c>
      <c r="O18" s="42"/>
      <c r="P18" s="42"/>
      <c r="Q18" s="42"/>
      <c r="R18" s="46"/>
      <c r="S18" s="42"/>
    </row>
    <row r="19" spans="1:22" s="113" customFormat="1" x14ac:dyDescent="0.2">
      <c r="A19" s="53">
        <v>701</v>
      </c>
      <c r="B19" s="108"/>
      <c r="C19" s="109">
        <v>0</v>
      </c>
      <c r="D19" s="109">
        <v>0</v>
      </c>
      <c r="F19" s="53">
        <v>708</v>
      </c>
      <c r="G19" s="108" t="s">
        <v>425</v>
      </c>
      <c r="H19" s="109">
        <v>13.9</v>
      </c>
      <c r="I19" s="109">
        <v>15.5</v>
      </c>
      <c r="J19" s="114"/>
      <c r="K19" s="53">
        <v>715</v>
      </c>
      <c r="L19" s="108" t="s">
        <v>426</v>
      </c>
      <c r="M19" s="109">
        <v>0</v>
      </c>
      <c r="N19" s="109">
        <v>0</v>
      </c>
      <c r="O19" s="84"/>
      <c r="P19" s="84"/>
      <c r="Q19" s="84"/>
      <c r="R19" s="49"/>
      <c r="S19" s="84"/>
    </row>
    <row r="20" spans="1:22" s="113" customFormat="1" x14ac:dyDescent="0.2">
      <c r="A20" s="54">
        <f>A19+1</f>
        <v>702</v>
      </c>
      <c r="B20" s="98" t="s">
        <v>633</v>
      </c>
      <c r="C20" s="109">
        <v>13.967000000000001</v>
      </c>
      <c r="D20" s="109">
        <v>15.4</v>
      </c>
      <c r="F20" s="54">
        <f>F19+1</f>
        <v>709</v>
      </c>
      <c r="G20" s="98" t="s">
        <v>427</v>
      </c>
      <c r="H20" s="109">
        <v>14.034000000000001</v>
      </c>
      <c r="I20" s="109">
        <v>14.8</v>
      </c>
      <c r="K20" s="54">
        <f>K19+1</f>
        <v>716</v>
      </c>
      <c r="L20" s="98" t="s">
        <v>428</v>
      </c>
      <c r="M20" s="109">
        <v>14.667</v>
      </c>
      <c r="N20" s="109">
        <v>15.5</v>
      </c>
      <c r="O20" s="84"/>
      <c r="P20" s="84"/>
      <c r="Q20" s="84"/>
      <c r="R20" s="49"/>
      <c r="S20" s="84"/>
    </row>
    <row r="21" spans="1:22" s="113" customFormat="1" x14ac:dyDescent="0.2">
      <c r="A21" s="54">
        <f>A20+1</f>
        <v>703</v>
      </c>
      <c r="B21" s="98" t="s">
        <v>429</v>
      </c>
      <c r="C21" s="109">
        <v>14.067</v>
      </c>
      <c r="D21" s="109">
        <v>15</v>
      </c>
      <c r="F21" s="54">
        <f>F20+1</f>
        <v>710</v>
      </c>
      <c r="G21" s="98" t="s">
        <v>430</v>
      </c>
      <c r="H21" s="109">
        <v>14.266999999999999</v>
      </c>
      <c r="I21" s="109">
        <v>14.5</v>
      </c>
      <c r="J21" s="114"/>
      <c r="K21" s="54">
        <f>K20+1</f>
        <v>717</v>
      </c>
      <c r="L21" s="98" t="s">
        <v>431</v>
      </c>
      <c r="M21" s="109">
        <v>14.5</v>
      </c>
      <c r="N21" s="109">
        <v>14.75</v>
      </c>
      <c r="O21" s="84"/>
      <c r="P21" s="84"/>
      <c r="Q21" s="84"/>
      <c r="R21" s="49"/>
      <c r="S21" s="84"/>
    </row>
    <row r="22" spans="1:22" s="113" customFormat="1" x14ac:dyDescent="0.2">
      <c r="A22" s="54">
        <f>A21+1</f>
        <v>704</v>
      </c>
      <c r="B22" s="98" t="s">
        <v>432</v>
      </c>
      <c r="C22" s="109">
        <v>14.567</v>
      </c>
      <c r="D22" s="109">
        <v>14.9</v>
      </c>
      <c r="F22" s="54">
        <f>F21+1</f>
        <v>711</v>
      </c>
      <c r="G22" s="98" t="s">
        <v>433</v>
      </c>
      <c r="H22" s="109">
        <v>14.266999999999999</v>
      </c>
      <c r="I22" s="109">
        <v>15.1</v>
      </c>
      <c r="J22" s="114"/>
      <c r="K22" s="54">
        <f>K21+1</f>
        <v>718</v>
      </c>
      <c r="L22" s="98" t="s">
        <v>434</v>
      </c>
      <c r="M22" s="109">
        <v>14.534000000000001</v>
      </c>
      <c r="N22" s="109">
        <v>14.55</v>
      </c>
      <c r="O22" s="84"/>
      <c r="P22" s="84"/>
      <c r="Q22" s="84"/>
      <c r="R22" s="49"/>
      <c r="S22" s="84"/>
    </row>
    <row r="23" spans="1:22" s="113" customFormat="1" x14ac:dyDescent="0.2">
      <c r="A23" s="54">
        <f>A22+1</f>
        <v>705</v>
      </c>
      <c r="B23" s="98" t="s">
        <v>435</v>
      </c>
      <c r="C23" s="109">
        <v>14.1</v>
      </c>
      <c r="D23" s="109">
        <v>14.8</v>
      </c>
      <c r="F23" s="54">
        <f>F22+1</f>
        <v>712</v>
      </c>
      <c r="G23" s="98" t="s">
        <v>436</v>
      </c>
      <c r="H23" s="109">
        <v>14.2</v>
      </c>
      <c r="I23" s="109">
        <v>15.4</v>
      </c>
      <c r="J23" s="114"/>
      <c r="K23" s="54">
        <f>K22+1</f>
        <v>719</v>
      </c>
      <c r="L23" s="98" t="s">
        <v>437</v>
      </c>
      <c r="M23" s="109">
        <v>14.6</v>
      </c>
      <c r="N23" s="109">
        <v>15.1</v>
      </c>
      <c r="O23" s="84"/>
      <c r="P23" s="84"/>
      <c r="Q23" s="84"/>
      <c r="R23" s="49"/>
      <c r="S23" s="84"/>
    </row>
    <row r="24" spans="1:22" s="113" customFormat="1" x14ac:dyDescent="0.2">
      <c r="A24" s="54">
        <f>A23+1</f>
        <v>706</v>
      </c>
      <c r="B24" s="98" t="s">
        <v>438</v>
      </c>
      <c r="C24" s="109">
        <v>13.867000000000001</v>
      </c>
      <c r="D24" s="109">
        <v>15</v>
      </c>
      <c r="F24" s="54">
        <f>F23+1</f>
        <v>713</v>
      </c>
      <c r="G24" s="98"/>
      <c r="H24" s="109">
        <v>0</v>
      </c>
      <c r="I24" s="109">
        <v>0</v>
      </c>
      <c r="J24" s="114"/>
      <c r="K24" s="54">
        <f>K23+1</f>
        <v>720</v>
      </c>
      <c r="L24" s="98" t="s">
        <v>439</v>
      </c>
      <c r="M24" s="109">
        <v>14.967000000000001</v>
      </c>
      <c r="N24" s="109">
        <v>15.25</v>
      </c>
      <c r="O24" s="84"/>
      <c r="P24" s="84"/>
      <c r="Q24" s="84"/>
      <c r="R24" s="49"/>
      <c r="S24" s="84"/>
    </row>
    <row r="25" spans="1:22" s="113" customFormat="1" x14ac:dyDescent="0.2">
      <c r="A25" s="55" t="s">
        <v>440</v>
      </c>
      <c r="B25" s="99"/>
      <c r="C25" s="50"/>
      <c r="D25" s="50"/>
      <c r="F25" s="55" t="s">
        <v>441</v>
      </c>
      <c r="G25" s="99"/>
      <c r="H25" s="50"/>
      <c r="I25" s="50"/>
      <c r="J25" s="114"/>
      <c r="K25" s="55" t="s">
        <v>442</v>
      </c>
      <c r="L25" s="99"/>
      <c r="M25" s="50"/>
      <c r="N25" s="50"/>
      <c r="O25" s="84"/>
      <c r="P25" s="84"/>
      <c r="Q25" s="84"/>
      <c r="R25" s="49"/>
      <c r="S25" s="84"/>
    </row>
    <row r="26" spans="1:22" s="42" customFormat="1" x14ac:dyDescent="0.2">
      <c r="B26" s="43" t="s">
        <v>57</v>
      </c>
      <c r="C26" s="44">
        <f>SUM(C19:C24)-SMALL(C19:C24,1)-SMALL(C19:C24,2)</f>
        <v>56.700999999999993</v>
      </c>
      <c r="D26" s="44">
        <f>SUM(D19:D24)-SMALL(D19:D24,1)-SMALL(D19:D24,2)</f>
        <v>60.3</v>
      </c>
      <c r="G26" s="43" t="s">
        <v>57</v>
      </c>
      <c r="H26" s="44">
        <f>SUM(H19:H24)-SMALL(H19:H24,1)-SMALL(H19:H24,2)</f>
        <v>56.768000000000008</v>
      </c>
      <c r="I26" s="44">
        <f>SUM(I19:I24)-SMALL(I19:I24,1)-SMALL(I19:I24,2)</f>
        <v>60.8</v>
      </c>
      <c r="J26" s="45"/>
      <c r="K26" s="43" t="s">
        <v>57</v>
      </c>
      <c r="L26" s="43" t="s">
        <v>57</v>
      </c>
      <c r="M26" s="44">
        <f>SUM(M19:M24)-SMALL(M19:M24,1)-SMALL(M19:M24,2)</f>
        <v>58.768000000000001</v>
      </c>
      <c r="N26" s="44">
        <f>SUM(N19:N24)-SMALL(N19:N24,1)-SMALL(N19:N24,2)</f>
        <v>60.600000000000009</v>
      </c>
      <c r="S26" s="46"/>
      <c r="T26" s="46"/>
      <c r="U26" s="145"/>
      <c r="V26" s="48"/>
    </row>
    <row r="27" spans="1:22" s="42" customFormat="1" ht="15.75" x14ac:dyDescent="0.25">
      <c r="B27" s="48" t="s">
        <v>58</v>
      </c>
      <c r="C27" s="49">
        <f>C26+D26</f>
        <v>117.00099999999999</v>
      </c>
      <c r="D27" s="95" t="str">
        <f>W2</f>
        <v>6th</v>
      </c>
      <c r="G27" s="48" t="s">
        <v>58</v>
      </c>
      <c r="H27" s="49">
        <f>H26+I26</f>
        <v>117.56800000000001</v>
      </c>
      <c r="I27" s="95" t="str">
        <f>W3</f>
        <v>5th</v>
      </c>
      <c r="L27" s="48" t="s">
        <v>58</v>
      </c>
      <c r="M27" s="49">
        <f>M26+N26</f>
        <v>119.36800000000001</v>
      </c>
      <c r="N27" s="95" t="str">
        <f>W4</f>
        <v>Third</v>
      </c>
      <c r="S27" s="46"/>
      <c r="T27" s="46"/>
      <c r="U27" s="145"/>
    </row>
    <row r="28" spans="1:22" x14ac:dyDescent="0.2">
      <c r="B28" s="86"/>
      <c r="C28" s="42"/>
      <c r="D28" s="42"/>
      <c r="G28" s="86"/>
      <c r="H28" s="42"/>
      <c r="I28" s="42"/>
      <c r="L28" s="86"/>
      <c r="M28" s="42"/>
      <c r="N28" s="42"/>
      <c r="O28" s="42"/>
      <c r="P28" s="42"/>
      <c r="Q28" s="42"/>
      <c r="R28" s="46"/>
      <c r="S28" s="42"/>
    </row>
    <row r="29" spans="1:22" ht="15" x14ac:dyDescent="0.25">
      <c r="A29" s="52" t="s">
        <v>13</v>
      </c>
      <c r="B29" s="107" t="s">
        <v>258</v>
      </c>
      <c r="C29" s="111" t="s">
        <v>35</v>
      </c>
      <c r="D29" s="111" t="s">
        <v>36</v>
      </c>
      <c r="F29" s="52" t="s">
        <v>15</v>
      </c>
      <c r="G29" s="107"/>
      <c r="H29" s="111" t="s">
        <v>35</v>
      </c>
      <c r="I29" s="111" t="s">
        <v>36</v>
      </c>
      <c r="K29" s="52" t="s">
        <v>17</v>
      </c>
      <c r="L29" s="107" t="s">
        <v>443</v>
      </c>
      <c r="M29" s="111" t="s">
        <v>35</v>
      </c>
      <c r="N29" s="111" t="s">
        <v>36</v>
      </c>
      <c r="O29" s="42"/>
      <c r="P29" s="42"/>
      <c r="Q29" s="42"/>
      <c r="R29" s="46"/>
      <c r="S29" s="42"/>
    </row>
    <row r="30" spans="1:22" x14ac:dyDescent="0.2">
      <c r="A30" s="53">
        <v>722</v>
      </c>
      <c r="B30" s="108" t="s">
        <v>444</v>
      </c>
      <c r="C30" s="109">
        <v>13.733000000000001</v>
      </c>
      <c r="D30" s="109">
        <v>14.7</v>
      </c>
      <c r="F30" s="53">
        <v>729</v>
      </c>
      <c r="G30" s="108"/>
      <c r="H30" s="109">
        <v>0</v>
      </c>
      <c r="I30" s="109">
        <v>0</v>
      </c>
      <c r="K30" s="53">
        <v>736</v>
      </c>
      <c r="L30" s="108" t="s">
        <v>445</v>
      </c>
      <c r="M30" s="109">
        <v>13</v>
      </c>
      <c r="N30" s="109">
        <v>15.4</v>
      </c>
      <c r="O30" s="42"/>
      <c r="P30" s="42"/>
      <c r="Q30" s="42"/>
      <c r="R30" s="42"/>
      <c r="S30" s="42"/>
    </row>
    <row r="31" spans="1:22" x14ac:dyDescent="0.2">
      <c r="A31" s="54">
        <f>A30+1</f>
        <v>723</v>
      </c>
      <c r="B31" s="98" t="s">
        <v>446</v>
      </c>
      <c r="C31" s="109">
        <v>13.634</v>
      </c>
      <c r="D31" s="109">
        <v>14.4</v>
      </c>
      <c r="F31" s="54">
        <f>F30+1</f>
        <v>730</v>
      </c>
      <c r="G31" s="98"/>
      <c r="H31" s="109">
        <v>0</v>
      </c>
      <c r="I31" s="109">
        <v>0</v>
      </c>
      <c r="K31" s="54">
        <f>K30+1</f>
        <v>737</v>
      </c>
      <c r="L31" s="98" t="s">
        <v>447</v>
      </c>
      <c r="M31" s="109">
        <v>13.667</v>
      </c>
      <c r="N31" s="109">
        <v>14.95</v>
      </c>
      <c r="O31" s="42"/>
      <c r="P31" s="42"/>
      <c r="Q31" s="42"/>
      <c r="R31" s="42"/>
      <c r="S31" s="42"/>
    </row>
    <row r="32" spans="1:22" x14ac:dyDescent="0.2">
      <c r="A32" s="54">
        <f>A31+1</f>
        <v>724</v>
      </c>
      <c r="B32" s="98" t="s">
        <v>448</v>
      </c>
      <c r="C32" s="109">
        <v>13.1</v>
      </c>
      <c r="D32" s="109">
        <v>0</v>
      </c>
      <c r="F32" s="54">
        <f>F31+1</f>
        <v>731</v>
      </c>
      <c r="G32" s="98"/>
      <c r="H32" s="109">
        <v>0</v>
      </c>
      <c r="I32" s="109">
        <v>0</v>
      </c>
      <c r="K32" s="54">
        <f>K31+1</f>
        <v>738</v>
      </c>
      <c r="L32" s="98" t="s">
        <v>449</v>
      </c>
      <c r="M32" s="109">
        <v>13.834</v>
      </c>
      <c r="N32" s="109">
        <v>15</v>
      </c>
      <c r="O32" s="42"/>
      <c r="P32" s="42"/>
      <c r="Q32" s="42"/>
      <c r="R32" s="42"/>
      <c r="S32" s="42"/>
    </row>
    <row r="33" spans="1:22" x14ac:dyDescent="0.2">
      <c r="A33" s="54">
        <f>A32+1</f>
        <v>725</v>
      </c>
      <c r="B33" s="98" t="s">
        <v>450</v>
      </c>
      <c r="C33" s="109">
        <v>13.867000000000001</v>
      </c>
      <c r="D33" s="109">
        <v>14.75</v>
      </c>
      <c r="F33" s="54">
        <f>F32+1</f>
        <v>732</v>
      </c>
      <c r="G33" s="98"/>
      <c r="H33" s="109">
        <v>0</v>
      </c>
      <c r="I33" s="109">
        <v>0</v>
      </c>
      <c r="K33" s="54">
        <f>K32+1</f>
        <v>739</v>
      </c>
      <c r="L33" s="98" t="s">
        <v>451</v>
      </c>
      <c r="M33" s="109">
        <v>13.933999999999999</v>
      </c>
      <c r="N33" s="109">
        <v>15.1</v>
      </c>
      <c r="O33" s="42"/>
      <c r="P33" s="42"/>
      <c r="Q33" s="42"/>
      <c r="R33" s="42"/>
      <c r="S33" s="42"/>
    </row>
    <row r="34" spans="1:22" x14ac:dyDescent="0.2">
      <c r="A34" s="54">
        <f>A33+1</f>
        <v>726</v>
      </c>
      <c r="B34" s="98" t="s">
        <v>452</v>
      </c>
      <c r="C34" s="109">
        <v>13.4</v>
      </c>
      <c r="D34" s="109">
        <v>14.45</v>
      </c>
      <c r="F34" s="54">
        <f>F33+1</f>
        <v>733</v>
      </c>
      <c r="G34" s="98"/>
      <c r="H34" s="109">
        <v>0</v>
      </c>
      <c r="I34" s="109">
        <v>0</v>
      </c>
      <c r="K34" s="54">
        <f>K33+1</f>
        <v>740</v>
      </c>
      <c r="L34" s="98" t="s">
        <v>453</v>
      </c>
      <c r="M34" s="109">
        <v>13.266999999999999</v>
      </c>
      <c r="N34" s="109">
        <v>14.7</v>
      </c>
      <c r="O34" s="42"/>
      <c r="P34" s="42"/>
      <c r="Q34" s="42"/>
      <c r="R34" s="42"/>
      <c r="S34" s="42"/>
    </row>
    <row r="35" spans="1:22" x14ac:dyDescent="0.2">
      <c r="A35" s="54">
        <f>A34+1</f>
        <v>727</v>
      </c>
      <c r="B35" s="98" t="s">
        <v>454</v>
      </c>
      <c r="C35" s="109">
        <v>0</v>
      </c>
      <c r="D35" s="109">
        <v>14.2</v>
      </c>
      <c r="F35" s="54">
        <f>F34+1</f>
        <v>734</v>
      </c>
      <c r="G35" s="98"/>
      <c r="H35" s="109">
        <v>0</v>
      </c>
      <c r="I35" s="109">
        <v>0</v>
      </c>
      <c r="K35" s="54">
        <f>K34+1</f>
        <v>741</v>
      </c>
      <c r="L35" s="98"/>
      <c r="M35" s="109">
        <v>0</v>
      </c>
      <c r="N35" s="109">
        <v>0</v>
      </c>
      <c r="O35" s="42"/>
      <c r="P35" s="42"/>
      <c r="Q35" s="42"/>
      <c r="R35" s="42"/>
      <c r="S35" s="42"/>
    </row>
    <row r="36" spans="1:22" x14ac:dyDescent="0.2">
      <c r="A36" s="55" t="s">
        <v>455</v>
      </c>
      <c r="B36" s="99"/>
      <c r="C36" s="50"/>
      <c r="D36" s="50"/>
      <c r="F36" s="55" t="s">
        <v>456</v>
      </c>
      <c r="G36" s="99"/>
      <c r="H36" s="50"/>
      <c r="I36" s="50"/>
      <c r="K36" s="55" t="s">
        <v>457</v>
      </c>
      <c r="L36" s="99"/>
      <c r="M36" s="50"/>
      <c r="N36" s="50"/>
      <c r="O36" s="42"/>
      <c r="P36" s="42"/>
      <c r="Q36" s="42"/>
      <c r="R36" s="42"/>
      <c r="S36" s="42"/>
    </row>
    <row r="37" spans="1:22" s="42" customFormat="1" x14ac:dyDescent="0.2">
      <c r="B37" s="43" t="s">
        <v>57</v>
      </c>
      <c r="C37" s="44">
        <f>SUM(C30:C35)-SMALL(C30:C35,1)-SMALL(C30:C35,2)</f>
        <v>54.634000000000007</v>
      </c>
      <c r="D37" s="44">
        <f>SUM(D30:D35)-SMALL(D30:D35,1)-SMALL(D30:D35,2)</f>
        <v>58.3</v>
      </c>
      <c r="G37" s="43" t="s">
        <v>57</v>
      </c>
      <c r="H37" s="44">
        <f>SUM(H30:H35)-SMALL(H30:H35,1)-SMALL(H30:H35,2)</f>
        <v>0</v>
      </c>
      <c r="I37" s="44">
        <f>SUM(I30:I35)-SMALL(I30:I35,1)-SMALL(I30:I35,2)</f>
        <v>0</v>
      </c>
      <c r="L37" s="43" t="s">
        <v>57</v>
      </c>
      <c r="M37" s="44">
        <f>SUM(M30:M35)-SMALL(M30:M35,1)-SMALL(M30:M35,2)</f>
        <v>54.701999999999998</v>
      </c>
      <c r="N37" s="44">
        <f>SUM(N30:N35)-SMALL(N30:N35,1)-SMALL(N30:N35,2)</f>
        <v>60.45</v>
      </c>
      <c r="U37" s="145"/>
      <c r="V37" s="48"/>
    </row>
    <row r="38" spans="1:22" s="42" customFormat="1" ht="15.75" x14ac:dyDescent="0.25">
      <c r="B38" s="48" t="s">
        <v>58</v>
      </c>
      <c r="C38" s="49">
        <f>C37+D37</f>
        <v>112.934</v>
      </c>
      <c r="D38" s="95" t="str">
        <f>W5</f>
        <v>10th</v>
      </c>
      <c r="G38" s="48" t="s">
        <v>58</v>
      </c>
      <c r="H38" s="49">
        <f>H37+I37</f>
        <v>0</v>
      </c>
      <c r="I38" s="95" t="str">
        <f>W6</f>
        <v>13th</v>
      </c>
      <c r="L38" s="48" t="s">
        <v>58</v>
      </c>
      <c r="M38" s="49">
        <f>M37+N37</f>
        <v>115.152</v>
      </c>
      <c r="N38" s="95" t="str">
        <f>W7</f>
        <v>8th</v>
      </c>
      <c r="U38" s="145"/>
    </row>
    <row r="39" spans="1:22" x14ac:dyDescent="0.2">
      <c r="B39" s="86" t="s">
        <v>458</v>
      </c>
      <c r="C39" s="42">
        <v>112.87</v>
      </c>
      <c r="D39" s="42"/>
      <c r="G39" s="42"/>
      <c r="H39" s="42"/>
      <c r="I39" s="42"/>
      <c r="L39" s="42"/>
      <c r="M39" s="42"/>
      <c r="N39" s="42"/>
      <c r="O39" s="42"/>
      <c r="P39" s="42"/>
      <c r="Q39" s="42"/>
      <c r="R39" s="42"/>
      <c r="S39" s="42"/>
    </row>
    <row r="40" spans="1:22" ht="15" x14ac:dyDescent="0.25">
      <c r="A40" s="52" t="s">
        <v>19</v>
      </c>
      <c r="B40" s="107"/>
      <c r="C40" s="111" t="s">
        <v>35</v>
      </c>
      <c r="D40" s="111" t="s">
        <v>36</v>
      </c>
      <c r="F40" s="52" t="s">
        <v>21</v>
      </c>
      <c r="G40" s="107" t="s">
        <v>459</v>
      </c>
      <c r="H40" s="111" t="s">
        <v>35</v>
      </c>
      <c r="I40" s="111" t="s">
        <v>36</v>
      </c>
      <c r="K40" s="52" t="s">
        <v>23</v>
      </c>
      <c r="L40" s="107" t="s">
        <v>70</v>
      </c>
      <c r="M40" s="111" t="s">
        <v>35</v>
      </c>
      <c r="N40" s="111" t="s">
        <v>36</v>
      </c>
      <c r="R40" s="117"/>
      <c r="S40" s="117"/>
    </row>
    <row r="41" spans="1:22" s="113" customFormat="1" x14ac:dyDescent="0.2">
      <c r="A41" s="53">
        <v>743</v>
      </c>
      <c r="B41" s="108"/>
      <c r="C41" s="109">
        <v>0</v>
      </c>
      <c r="D41" s="109">
        <v>0</v>
      </c>
      <c r="F41" s="53">
        <v>750</v>
      </c>
      <c r="G41" s="108" t="s">
        <v>235</v>
      </c>
      <c r="H41" s="109">
        <v>13.8</v>
      </c>
      <c r="I41" s="109">
        <v>15.2</v>
      </c>
      <c r="K41" s="53">
        <v>757</v>
      </c>
      <c r="L41" s="108" t="s">
        <v>460</v>
      </c>
      <c r="M41" s="109">
        <v>0</v>
      </c>
      <c r="N41" s="109">
        <v>15.3</v>
      </c>
    </row>
    <row r="42" spans="1:22" s="113" customFormat="1" x14ac:dyDescent="0.2">
      <c r="A42" s="54">
        <f>A41+1</f>
        <v>744</v>
      </c>
      <c r="B42" s="98"/>
      <c r="C42" s="109">
        <v>0</v>
      </c>
      <c r="D42" s="109">
        <v>0</v>
      </c>
      <c r="F42" s="54">
        <f>F41+1</f>
        <v>751</v>
      </c>
      <c r="G42" s="98" t="s">
        <v>461</v>
      </c>
      <c r="H42" s="109">
        <v>12.5</v>
      </c>
      <c r="I42" s="109">
        <v>0</v>
      </c>
      <c r="K42" s="54">
        <f>K41+1</f>
        <v>758</v>
      </c>
      <c r="L42" s="98" t="s">
        <v>462</v>
      </c>
      <c r="M42" s="109">
        <v>14.867000000000001</v>
      </c>
      <c r="N42" s="109">
        <v>0</v>
      </c>
    </row>
    <row r="43" spans="1:22" s="113" customFormat="1" x14ac:dyDescent="0.2">
      <c r="A43" s="54">
        <f>A42+1</f>
        <v>745</v>
      </c>
      <c r="B43" s="98"/>
      <c r="C43" s="109">
        <v>0</v>
      </c>
      <c r="D43" s="109">
        <v>0</v>
      </c>
      <c r="F43" s="54">
        <f>F42+1</f>
        <v>752</v>
      </c>
      <c r="G43" s="98" t="s">
        <v>463</v>
      </c>
      <c r="H43" s="109">
        <v>13.6</v>
      </c>
      <c r="I43" s="109">
        <v>14.8</v>
      </c>
      <c r="K43" s="54">
        <f>K42+1</f>
        <v>759</v>
      </c>
      <c r="L43" s="98" t="s">
        <v>464</v>
      </c>
      <c r="M43" s="109">
        <v>14.7</v>
      </c>
      <c r="N43" s="109">
        <v>15.15</v>
      </c>
    </row>
    <row r="44" spans="1:22" s="113" customFormat="1" x14ac:dyDescent="0.2">
      <c r="A44" s="54">
        <f>A43+1</f>
        <v>746</v>
      </c>
      <c r="B44" s="98"/>
      <c r="C44" s="109">
        <v>0</v>
      </c>
      <c r="D44" s="109">
        <v>0</v>
      </c>
      <c r="F44" s="54">
        <f>F43+1</f>
        <v>753</v>
      </c>
      <c r="G44" s="98" t="s">
        <v>465</v>
      </c>
      <c r="H44" s="109">
        <v>13.734</v>
      </c>
      <c r="I44" s="109">
        <v>15</v>
      </c>
      <c r="K44" s="54">
        <f>K43+1</f>
        <v>760</v>
      </c>
      <c r="L44" s="98" t="s">
        <v>415</v>
      </c>
      <c r="M44" s="109">
        <v>14.867000000000001</v>
      </c>
      <c r="N44" s="109">
        <v>15.2</v>
      </c>
    </row>
    <row r="45" spans="1:22" s="113" customFormat="1" x14ac:dyDescent="0.2">
      <c r="A45" s="54">
        <f>A44+1</f>
        <v>747</v>
      </c>
      <c r="B45" s="98"/>
      <c r="C45" s="109">
        <v>0</v>
      </c>
      <c r="D45" s="109">
        <v>0</v>
      </c>
      <c r="F45" s="54">
        <f>F44+1</f>
        <v>754</v>
      </c>
      <c r="G45" s="98" t="s">
        <v>466</v>
      </c>
      <c r="H45" s="109">
        <v>13.2</v>
      </c>
      <c r="I45" s="109">
        <v>0</v>
      </c>
      <c r="K45" s="54">
        <f>K44+1</f>
        <v>761</v>
      </c>
      <c r="L45" s="98" t="s">
        <v>467</v>
      </c>
      <c r="M45" s="109">
        <v>15.134</v>
      </c>
      <c r="N45" s="109">
        <v>15.3</v>
      </c>
    </row>
    <row r="46" spans="1:22" s="113" customFormat="1" x14ac:dyDescent="0.2">
      <c r="A46" s="54">
        <f>A45+1</f>
        <v>748</v>
      </c>
      <c r="B46" s="98"/>
      <c r="C46" s="109">
        <v>0</v>
      </c>
      <c r="D46" s="109">
        <v>0</v>
      </c>
      <c r="F46" s="54">
        <f>F45+1</f>
        <v>755</v>
      </c>
      <c r="G46" s="98" t="s">
        <v>468</v>
      </c>
      <c r="H46" s="109">
        <v>0</v>
      </c>
      <c r="I46" s="109">
        <v>15.3</v>
      </c>
      <c r="K46" s="54">
        <f>K45+1</f>
        <v>762</v>
      </c>
      <c r="L46" s="98" t="s">
        <v>417</v>
      </c>
      <c r="M46" s="109">
        <v>15.067</v>
      </c>
      <c r="N46" s="109">
        <v>15.6</v>
      </c>
    </row>
    <row r="47" spans="1:22" s="113" customFormat="1" x14ac:dyDescent="0.2">
      <c r="A47" s="55" t="s">
        <v>469</v>
      </c>
      <c r="B47" s="99"/>
      <c r="C47" s="50"/>
      <c r="D47" s="50"/>
      <c r="F47" s="55" t="s">
        <v>470</v>
      </c>
      <c r="G47" s="99"/>
      <c r="H47" s="50"/>
      <c r="I47" s="50"/>
      <c r="K47" s="55" t="s">
        <v>471</v>
      </c>
      <c r="L47" s="99"/>
      <c r="M47" s="50"/>
      <c r="N47" s="50"/>
    </row>
    <row r="48" spans="1:22" s="42" customFormat="1" x14ac:dyDescent="0.2">
      <c r="A48" s="43" t="s">
        <v>57</v>
      </c>
      <c r="B48" s="43" t="s">
        <v>57</v>
      </c>
      <c r="C48" s="44">
        <f>SUM(C41:C46)-SMALL(C41:C46,1)-SMALL(C41:C46,2)</f>
        <v>0</v>
      </c>
      <c r="D48" s="44">
        <f>SUM(D41:D46)-SMALL(D41:D46,1)-SMALL(D41:D46,2)</f>
        <v>0</v>
      </c>
      <c r="G48" s="43" t="s">
        <v>57</v>
      </c>
      <c r="H48" s="44">
        <f>SUM(H41:H46)-SMALL(H41:H46,1)-SMALL(H41:H46,2)</f>
        <v>54.334000000000003</v>
      </c>
      <c r="I48" s="44">
        <v>60.3</v>
      </c>
      <c r="L48" s="43" t="s">
        <v>57</v>
      </c>
      <c r="M48" s="44">
        <f>SUM(M41:M46)-SMALL(M41:M46,1)-SMALL(M41:M46,2)</f>
        <v>59.934999999999988</v>
      </c>
      <c r="N48" s="44">
        <f>SUM(N41:N46)-SMALL(N41:N46,1)-SMALL(N41:N46,2)</f>
        <v>61.4</v>
      </c>
      <c r="U48" s="145"/>
    </row>
    <row r="49" spans="1:21" s="42" customFormat="1" ht="15.75" x14ac:dyDescent="0.25">
      <c r="B49" s="48" t="s">
        <v>58</v>
      </c>
      <c r="C49" s="49">
        <f>C48+D48</f>
        <v>0</v>
      </c>
      <c r="D49" s="95" t="str">
        <f>W8</f>
        <v>13th</v>
      </c>
      <c r="G49" s="48" t="s">
        <v>58</v>
      </c>
      <c r="H49" s="49">
        <f>H48+I48</f>
        <v>114.634</v>
      </c>
      <c r="I49" s="95" t="s">
        <v>24</v>
      </c>
      <c r="L49" s="48" t="s">
        <v>58</v>
      </c>
      <c r="M49" s="49">
        <f>M48+N48</f>
        <v>121.33499999999998</v>
      </c>
      <c r="N49" s="95" t="str">
        <f>W10</f>
        <v>First</v>
      </c>
      <c r="U49" s="145"/>
    </row>
    <row r="50" spans="1:21" x14ac:dyDescent="0.2">
      <c r="B50" s="42"/>
      <c r="C50" s="42"/>
      <c r="D50" s="42"/>
      <c r="G50" s="42"/>
      <c r="H50" s="42"/>
      <c r="I50" s="42"/>
      <c r="L50" s="42"/>
      <c r="M50" s="42"/>
      <c r="N50" s="42"/>
      <c r="O50" s="42"/>
      <c r="P50" s="42"/>
      <c r="Q50" s="42"/>
      <c r="R50" s="42"/>
      <c r="S50" s="42"/>
    </row>
    <row r="51" spans="1:21" ht="15.75" x14ac:dyDescent="0.25">
      <c r="A51" s="52" t="s">
        <v>25</v>
      </c>
      <c r="B51" s="107" t="s">
        <v>287</v>
      </c>
      <c r="C51" s="111" t="s">
        <v>35</v>
      </c>
      <c r="D51" s="111" t="s">
        <v>36</v>
      </c>
      <c r="F51" s="52" t="s">
        <v>27</v>
      </c>
      <c r="G51" s="107" t="s">
        <v>414</v>
      </c>
      <c r="H51" s="111" t="s">
        <v>35</v>
      </c>
      <c r="I51" s="111" t="s">
        <v>36</v>
      </c>
      <c r="J51" s="112"/>
      <c r="K51" s="52" t="s">
        <v>29</v>
      </c>
      <c r="L51" s="107" t="s">
        <v>420</v>
      </c>
      <c r="M51" s="111" t="s">
        <v>35</v>
      </c>
      <c r="N51" s="111" t="s">
        <v>36</v>
      </c>
      <c r="O51" s="42"/>
      <c r="P51" s="42"/>
      <c r="Q51" s="42"/>
      <c r="R51" s="42"/>
      <c r="S51" s="167"/>
    </row>
    <row r="52" spans="1:21" s="113" customFormat="1" ht="15.75" x14ac:dyDescent="0.2">
      <c r="A52" s="53">
        <v>764</v>
      </c>
      <c r="B52" s="108" t="s">
        <v>472</v>
      </c>
      <c r="C52" s="109">
        <v>14.6</v>
      </c>
      <c r="D52" s="109">
        <v>0</v>
      </c>
      <c r="F52" s="53">
        <v>771</v>
      </c>
      <c r="G52" s="108" t="s">
        <v>473</v>
      </c>
      <c r="H52" s="109">
        <v>0</v>
      </c>
      <c r="I52" s="109">
        <v>15.4</v>
      </c>
      <c r="K52" s="53">
        <v>778</v>
      </c>
      <c r="L52" s="108" t="s">
        <v>474</v>
      </c>
      <c r="M52" s="109">
        <v>14.167</v>
      </c>
      <c r="N52" s="109">
        <v>15.05</v>
      </c>
      <c r="O52" s="84"/>
      <c r="P52" s="84"/>
      <c r="Q52" s="84"/>
      <c r="R52" s="84"/>
      <c r="S52" s="167"/>
    </row>
    <row r="53" spans="1:21" s="113" customFormat="1" ht="15.75" x14ac:dyDescent="0.2">
      <c r="A53" s="54">
        <f>A52+1</f>
        <v>765</v>
      </c>
      <c r="B53" s="98" t="s">
        <v>475</v>
      </c>
      <c r="C53" s="109">
        <v>13.766999999999999</v>
      </c>
      <c r="D53" s="109">
        <v>14.9</v>
      </c>
      <c r="F53" s="54">
        <f>F52+1</f>
        <v>772</v>
      </c>
      <c r="G53" s="98" t="s">
        <v>476</v>
      </c>
      <c r="H53" s="109">
        <v>13.066700000000001</v>
      </c>
      <c r="I53" s="109">
        <v>14.7</v>
      </c>
      <c r="K53" s="54">
        <f>K52+1</f>
        <v>779</v>
      </c>
      <c r="L53" s="98" t="s">
        <v>477</v>
      </c>
      <c r="M53" s="109">
        <v>14.734</v>
      </c>
      <c r="N53" s="109">
        <v>15.3</v>
      </c>
      <c r="O53" s="84"/>
      <c r="P53" s="84"/>
      <c r="Q53" s="84"/>
      <c r="R53" s="84"/>
      <c r="S53" s="167"/>
    </row>
    <row r="54" spans="1:21" s="113" customFormat="1" ht="15.75" x14ac:dyDescent="0.2">
      <c r="A54" s="54">
        <f>A53+1</f>
        <v>766</v>
      </c>
      <c r="B54" s="98" t="s">
        <v>416</v>
      </c>
      <c r="C54" s="109">
        <v>14.5</v>
      </c>
      <c r="D54" s="109">
        <v>15</v>
      </c>
      <c r="F54" s="54">
        <f>F53+1</f>
        <v>773</v>
      </c>
      <c r="G54" s="98" t="s">
        <v>478</v>
      </c>
      <c r="H54" s="109">
        <v>13.634</v>
      </c>
      <c r="I54" s="109">
        <v>14.65</v>
      </c>
      <c r="K54" s="54">
        <f>K53+1</f>
        <v>780</v>
      </c>
      <c r="L54" s="98" t="s">
        <v>479</v>
      </c>
      <c r="M54" s="109">
        <v>14.766999999999999</v>
      </c>
      <c r="N54" s="109">
        <v>15.3</v>
      </c>
      <c r="O54" s="84"/>
      <c r="P54" s="84"/>
      <c r="Q54" s="84"/>
      <c r="R54" s="84"/>
      <c r="S54" s="167"/>
    </row>
    <row r="55" spans="1:21" s="113" customFormat="1" ht="15.75" x14ac:dyDescent="0.2">
      <c r="A55" s="54">
        <f>A54+1</f>
        <v>767</v>
      </c>
      <c r="B55" s="98" t="s">
        <v>480</v>
      </c>
      <c r="C55" s="109">
        <v>14.7</v>
      </c>
      <c r="D55" s="109">
        <v>15</v>
      </c>
      <c r="F55" s="54">
        <f>F54+1</f>
        <v>774</v>
      </c>
      <c r="G55" s="98" t="s">
        <v>481</v>
      </c>
      <c r="H55" s="109">
        <v>12.634</v>
      </c>
      <c r="I55" s="109">
        <v>15.5</v>
      </c>
      <c r="K55" s="54">
        <f>K54+1</f>
        <v>781</v>
      </c>
      <c r="L55" s="98" t="s">
        <v>419</v>
      </c>
      <c r="M55" s="109">
        <v>14.9</v>
      </c>
      <c r="N55" s="109">
        <v>15.4</v>
      </c>
      <c r="O55" s="84"/>
      <c r="P55" s="84"/>
      <c r="Q55" s="84"/>
      <c r="R55" s="84"/>
      <c r="S55" s="167"/>
    </row>
    <row r="56" spans="1:21" s="113" customFormat="1" x14ac:dyDescent="0.2">
      <c r="A56" s="54">
        <f>A55+1</f>
        <v>768</v>
      </c>
      <c r="B56" s="98" t="s">
        <v>482</v>
      </c>
      <c r="C56" s="109">
        <v>14.6</v>
      </c>
      <c r="D56" s="109">
        <v>15.1</v>
      </c>
      <c r="F56" s="54">
        <f>F55+1</f>
        <v>775</v>
      </c>
      <c r="G56" s="98" t="s">
        <v>483</v>
      </c>
      <c r="H56" s="109">
        <v>14.367000000000001</v>
      </c>
      <c r="I56" s="109">
        <v>15.4</v>
      </c>
      <c r="K56" s="54">
        <f>K55+1</f>
        <v>782</v>
      </c>
      <c r="L56" s="98" t="s">
        <v>484</v>
      </c>
      <c r="M56" s="109">
        <v>0</v>
      </c>
      <c r="N56" s="109">
        <v>0</v>
      </c>
      <c r="O56" s="84"/>
      <c r="P56" s="84"/>
      <c r="Q56" s="84"/>
      <c r="R56" s="84"/>
      <c r="S56" s="84"/>
    </row>
    <row r="57" spans="1:21" s="113" customFormat="1" x14ac:dyDescent="0.2">
      <c r="A57" s="54">
        <f>A56+1</f>
        <v>769</v>
      </c>
      <c r="B57" s="98" t="s">
        <v>485</v>
      </c>
      <c r="C57" s="109">
        <v>0</v>
      </c>
      <c r="D57" s="109">
        <v>15.2</v>
      </c>
      <c r="F57" s="54">
        <f>F56+1</f>
        <v>776</v>
      </c>
      <c r="G57" s="98" t="s">
        <v>418</v>
      </c>
      <c r="H57" s="109">
        <v>14.067</v>
      </c>
      <c r="I57" s="109">
        <v>0</v>
      </c>
      <c r="K57" s="54">
        <f>K56+1</f>
        <v>783</v>
      </c>
      <c r="L57" s="98"/>
      <c r="M57" s="109">
        <v>0</v>
      </c>
      <c r="N57" s="109">
        <v>0</v>
      </c>
      <c r="O57" s="84"/>
      <c r="P57" s="84"/>
      <c r="Q57" s="84"/>
      <c r="R57" s="84"/>
      <c r="S57" s="84"/>
    </row>
    <row r="58" spans="1:21" s="113" customFormat="1" x14ac:dyDescent="0.2">
      <c r="A58" s="55" t="s">
        <v>486</v>
      </c>
      <c r="B58" s="99"/>
      <c r="C58" s="50"/>
      <c r="D58" s="50"/>
      <c r="F58" s="55" t="s">
        <v>487</v>
      </c>
      <c r="G58" s="99"/>
      <c r="H58" s="50"/>
      <c r="I58" s="50"/>
      <c r="K58" s="55" t="s">
        <v>488</v>
      </c>
      <c r="L58" s="99"/>
      <c r="M58" s="50"/>
      <c r="N58" s="50"/>
      <c r="O58" s="84"/>
      <c r="P58" s="84"/>
      <c r="Q58" s="84"/>
      <c r="R58" s="84"/>
      <c r="S58" s="84"/>
    </row>
    <row r="59" spans="1:21" s="42" customFormat="1" x14ac:dyDescent="0.2">
      <c r="A59" s="43" t="s">
        <v>57</v>
      </c>
      <c r="B59" s="43" t="s">
        <v>57</v>
      </c>
      <c r="C59" s="44">
        <f>SUM(C52:C57)-SMALL(C52:C57,1)-SMALL(C52:C57,2)</f>
        <v>58.399999999999991</v>
      </c>
      <c r="D59" s="44">
        <f>SUM(D52:D57)-SMALL(D52:D57,1)-SMALL(D52:D57,2)</f>
        <v>60.300000000000004</v>
      </c>
      <c r="G59" s="43" t="s">
        <v>57</v>
      </c>
      <c r="H59" s="44">
        <f>SUM(H52:H57)-SMALL(H52:H57,1)-SMALL(H52:H57,2)</f>
        <v>55.134699999999995</v>
      </c>
      <c r="I59" s="44">
        <f>SUM(I52:I57)-SMALL(I52:I57,1)-SMALL(I52:I57,2)</f>
        <v>61.000000000000007</v>
      </c>
      <c r="J59" s="45"/>
      <c r="L59" s="43" t="s">
        <v>57</v>
      </c>
      <c r="M59" s="44">
        <f>SUM(M52:M57)-SMALL(M52:M57,1)-SMALL(M52:M57,2)</f>
        <v>58.567999999999998</v>
      </c>
      <c r="N59" s="44">
        <f>SUM(N52:N57)-SMALL(N52:N57,1)-SMALL(N52:N57,2)</f>
        <v>61.050000000000004</v>
      </c>
      <c r="U59" s="145"/>
    </row>
    <row r="60" spans="1:21" s="42" customFormat="1" ht="15.75" x14ac:dyDescent="0.25">
      <c r="B60" s="48" t="s">
        <v>58</v>
      </c>
      <c r="C60" s="49">
        <f>C59+D59</f>
        <v>118.69999999999999</v>
      </c>
      <c r="D60" s="95" t="str">
        <f>W11</f>
        <v>4th</v>
      </c>
      <c r="G60" s="48" t="s">
        <v>58</v>
      </c>
      <c r="H60" s="49">
        <f>H59+I59</f>
        <v>116.13470000000001</v>
      </c>
      <c r="I60" s="95" t="str">
        <f>W12</f>
        <v>7th</v>
      </c>
      <c r="L60" s="48" t="s">
        <v>58</v>
      </c>
      <c r="M60" s="49">
        <f>M59+N59</f>
        <v>119.61799999999999</v>
      </c>
      <c r="N60" s="95" t="str">
        <f>W13</f>
        <v>Second</v>
      </c>
      <c r="U60" s="145"/>
    </row>
    <row r="61" spans="1:21" s="113" customFormat="1" x14ac:dyDescent="0.2">
      <c r="A61" s="84"/>
      <c r="B61" s="33"/>
      <c r="C61" s="117"/>
      <c r="D61" s="117"/>
      <c r="F61" s="122"/>
      <c r="G61" s="33"/>
      <c r="H61" s="117"/>
      <c r="I61" s="117"/>
      <c r="K61" s="84"/>
      <c r="L61" s="33"/>
      <c r="M61" s="117"/>
      <c r="N61" s="117"/>
      <c r="O61" s="33"/>
      <c r="P61" s="33"/>
      <c r="Q61" s="33"/>
      <c r="R61" s="117"/>
      <c r="S61" s="117"/>
    </row>
    <row r="62" spans="1:21" s="113" customFormat="1" ht="15" x14ac:dyDescent="0.25">
      <c r="A62" s="52" t="s">
        <v>31</v>
      </c>
      <c r="B62" s="107" t="s">
        <v>307</v>
      </c>
      <c r="C62" s="111" t="s">
        <v>35</v>
      </c>
      <c r="D62" s="111" t="s">
        <v>36</v>
      </c>
      <c r="F62" s="52" t="s">
        <v>421</v>
      </c>
      <c r="G62" s="107"/>
      <c r="H62" s="111" t="s">
        <v>35</v>
      </c>
      <c r="I62" s="111" t="s">
        <v>36</v>
      </c>
      <c r="K62" s="84"/>
      <c r="L62" s="34"/>
      <c r="M62" s="34"/>
      <c r="N62" s="34"/>
      <c r="O62" s="34"/>
      <c r="P62" s="34"/>
      <c r="Q62" s="34"/>
      <c r="R62" s="34"/>
      <c r="S62" s="34"/>
    </row>
    <row r="63" spans="1:21" s="113" customFormat="1" x14ac:dyDescent="0.2">
      <c r="A63" s="53">
        <v>785</v>
      </c>
      <c r="B63" s="108" t="s">
        <v>489</v>
      </c>
      <c r="C63" s="109">
        <v>12.867000000000001</v>
      </c>
      <c r="D63" s="109">
        <v>14.95</v>
      </c>
      <c r="F63" s="53">
        <v>792</v>
      </c>
      <c r="G63" s="108"/>
      <c r="H63" s="109">
        <v>0</v>
      </c>
      <c r="I63" s="109">
        <v>0</v>
      </c>
      <c r="K63" s="84"/>
      <c r="L63" s="34"/>
      <c r="M63" s="34"/>
      <c r="N63" s="34"/>
      <c r="O63" s="34"/>
      <c r="P63" s="34"/>
      <c r="Q63" s="34"/>
      <c r="R63" s="34"/>
      <c r="S63" s="34"/>
    </row>
    <row r="64" spans="1:21" s="113" customFormat="1" x14ac:dyDescent="0.2">
      <c r="A64" s="54">
        <f>A63+1</f>
        <v>786</v>
      </c>
      <c r="B64" s="98" t="s">
        <v>490</v>
      </c>
      <c r="C64" s="109">
        <v>13.334</v>
      </c>
      <c r="D64" s="109">
        <v>14.4</v>
      </c>
      <c r="F64" s="54">
        <v>793</v>
      </c>
      <c r="G64" s="98"/>
      <c r="H64" s="109">
        <v>0</v>
      </c>
      <c r="I64" s="109">
        <v>0</v>
      </c>
      <c r="K64" s="84"/>
      <c r="L64" s="34"/>
      <c r="M64" s="34"/>
      <c r="N64" s="34"/>
      <c r="O64" s="34"/>
      <c r="P64" s="34"/>
      <c r="Q64" s="34"/>
      <c r="R64" s="34"/>
      <c r="S64" s="34"/>
    </row>
    <row r="65" spans="1:19" s="113" customFormat="1" x14ac:dyDescent="0.2">
      <c r="A65" s="54">
        <f>A64+1</f>
        <v>787</v>
      </c>
      <c r="B65" s="98" t="s">
        <v>491</v>
      </c>
      <c r="C65" s="109">
        <v>13.433999999999999</v>
      </c>
      <c r="D65" s="109">
        <v>15.2</v>
      </c>
      <c r="F65" s="54">
        <v>794</v>
      </c>
      <c r="G65" s="98"/>
      <c r="H65" s="109">
        <v>0</v>
      </c>
      <c r="I65" s="109">
        <v>0</v>
      </c>
      <c r="K65" s="84"/>
      <c r="L65" s="34"/>
      <c r="M65" s="34"/>
      <c r="N65" s="34"/>
      <c r="O65" s="34"/>
      <c r="P65" s="34"/>
      <c r="Q65" s="34"/>
      <c r="R65" s="34"/>
      <c r="S65" s="34"/>
    </row>
    <row r="66" spans="1:19" s="113" customFormat="1" x14ac:dyDescent="0.2">
      <c r="A66" s="54">
        <f>A65+1</f>
        <v>788</v>
      </c>
      <c r="B66" s="98" t="s">
        <v>492</v>
      </c>
      <c r="C66" s="109">
        <v>13.266999999999999</v>
      </c>
      <c r="D66" s="109">
        <v>14.4</v>
      </c>
      <c r="F66" s="54">
        <v>795</v>
      </c>
      <c r="G66" s="98"/>
      <c r="H66" s="109">
        <v>0</v>
      </c>
      <c r="I66" s="109">
        <v>0</v>
      </c>
      <c r="K66" s="84"/>
      <c r="L66" s="34"/>
      <c r="M66" s="34"/>
      <c r="N66" s="34"/>
      <c r="O66" s="34"/>
      <c r="P66" s="34"/>
      <c r="Q66" s="34"/>
      <c r="R66" s="34"/>
      <c r="S66" s="34"/>
    </row>
    <row r="67" spans="1:19" x14ac:dyDescent="0.2">
      <c r="A67" s="54">
        <f>A66+1</f>
        <v>789</v>
      </c>
      <c r="B67" s="98"/>
      <c r="C67" s="109">
        <v>0</v>
      </c>
      <c r="D67" s="109">
        <v>0</v>
      </c>
      <c r="F67" s="54">
        <v>796</v>
      </c>
      <c r="G67" s="98"/>
      <c r="H67" s="109">
        <v>0</v>
      </c>
      <c r="I67" s="109">
        <v>0</v>
      </c>
      <c r="L67" s="34"/>
      <c r="M67" s="34"/>
      <c r="N67" s="34"/>
      <c r="O67" s="34"/>
      <c r="P67" s="34"/>
      <c r="Q67" s="34"/>
      <c r="R67" s="34"/>
      <c r="S67" s="34"/>
    </row>
    <row r="68" spans="1:19" x14ac:dyDescent="0.2">
      <c r="A68" s="54">
        <f>A67+1</f>
        <v>790</v>
      </c>
      <c r="B68" s="98"/>
      <c r="C68" s="109">
        <v>0</v>
      </c>
      <c r="D68" s="109">
        <v>0</v>
      </c>
      <c r="F68" s="54">
        <v>797</v>
      </c>
      <c r="G68" s="98"/>
      <c r="H68" s="109">
        <v>0</v>
      </c>
      <c r="I68" s="109">
        <v>0</v>
      </c>
      <c r="L68" s="34"/>
      <c r="M68" s="34"/>
      <c r="N68" s="34"/>
      <c r="O68" s="34"/>
      <c r="P68" s="34"/>
      <c r="Q68" s="34"/>
      <c r="R68" s="34"/>
      <c r="S68" s="34"/>
    </row>
    <row r="69" spans="1:19" x14ac:dyDescent="0.2">
      <c r="A69" s="55" t="s">
        <v>493</v>
      </c>
      <c r="B69" s="99"/>
      <c r="C69" s="50"/>
      <c r="D69" s="50"/>
      <c r="F69" s="55" t="s">
        <v>494</v>
      </c>
      <c r="G69" s="99"/>
      <c r="H69" s="50"/>
      <c r="I69" s="50"/>
      <c r="M69" s="117"/>
      <c r="N69" s="117"/>
      <c r="R69" s="117"/>
      <c r="S69" s="117"/>
    </row>
    <row r="70" spans="1:19" s="34" customFormat="1" x14ac:dyDescent="0.2">
      <c r="A70" s="42"/>
      <c r="B70" s="43" t="s">
        <v>57</v>
      </c>
      <c r="C70" s="44">
        <f>SUM(C63:C68)-SMALL(C63:C68,1)-SMALL(C63:C68,2)</f>
        <v>52.902000000000001</v>
      </c>
      <c r="D70" s="44">
        <f>SUM(D63:D68)-SMALL(D63:D68,1)-SMALL(D63:D68,2)</f>
        <v>58.949999999999996</v>
      </c>
      <c r="F70" s="42"/>
      <c r="G70" s="43" t="s">
        <v>57</v>
      </c>
      <c r="H70" s="44">
        <f>SUM(H63:H68)-SMALL(H63:H68,1)-SMALL(H63:H68,2)</f>
        <v>0</v>
      </c>
      <c r="I70" s="44">
        <f>SUM(I63:I68)-SMALL(I63:I68,1)-SMALL(I63:I68,2)</f>
        <v>0</v>
      </c>
      <c r="K70" s="42"/>
      <c r="L70" s="33"/>
      <c r="M70" s="117"/>
      <c r="N70" s="117"/>
      <c r="O70" s="33"/>
      <c r="P70" s="33"/>
      <c r="Q70" s="33"/>
      <c r="R70" s="117"/>
      <c r="S70" s="117"/>
    </row>
    <row r="71" spans="1:19" s="34" customFormat="1" ht="15.75" x14ac:dyDescent="0.25">
      <c r="A71" s="42"/>
      <c r="B71" s="48" t="s">
        <v>58</v>
      </c>
      <c r="C71" s="49">
        <f>C70+D70</f>
        <v>111.852</v>
      </c>
      <c r="D71" s="95" t="str">
        <f>W14</f>
        <v>11th</v>
      </c>
      <c r="F71" s="42"/>
      <c r="G71" s="48" t="s">
        <v>58</v>
      </c>
      <c r="H71" s="49">
        <f>H70+I70</f>
        <v>0</v>
      </c>
      <c r="I71" s="95" t="str">
        <f>W15</f>
        <v>13th</v>
      </c>
      <c r="K71" s="42"/>
      <c r="L71" s="33"/>
      <c r="M71" s="117"/>
      <c r="N71" s="117"/>
      <c r="O71" s="33"/>
      <c r="P71" s="33"/>
      <c r="Q71" s="33"/>
      <c r="R71" s="117"/>
      <c r="S71" s="117"/>
    </row>
    <row r="72" spans="1:19" s="34" customFormat="1" x14ac:dyDescent="0.2">
      <c r="A72" s="42"/>
      <c r="B72" s="33"/>
      <c r="C72" s="117"/>
      <c r="D72" s="117"/>
      <c r="F72" s="42"/>
      <c r="G72" s="33"/>
      <c r="H72" s="117"/>
      <c r="I72" s="117"/>
      <c r="K72" s="42"/>
      <c r="L72" s="33"/>
      <c r="M72" s="117"/>
      <c r="N72" s="117"/>
      <c r="O72" s="33"/>
      <c r="P72" s="33"/>
      <c r="Q72" s="33"/>
      <c r="R72" s="117"/>
      <c r="S72" s="117"/>
    </row>
    <row r="73" spans="1:19" s="34" customFormat="1" x14ac:dyDescent="0.2">
      <c r="A73" s="42"/>
      <c r="B73" s="33"/>
      <c r="C73" s="117"/>
      <c r="D73" s="117"/>
      <c r="F73" s="42"/>
      <c r="G73" s="33"/>
      <c r="H73" s="117"/>
      <c r="I73" s="117"/>
      <c r="K73" s="42"/>
      <c r="L73" s="33"/>
      <c r="M73" s="117"/>
      <c r="N73" s="117"/>
      <c r="O73" s="33"/>
      <c r="P73" s="33"/>
      <c r="Q73" s="33"/>
      <c r="R73" s="117"/>
      <c r="S73" s="117"/>
    </row>
    <row r="74" spans="1:19" s="34" customFormat="1" x14ac:dyDescent="0.2">
      <c r="A74" s="42"/>
      <c r="B74" s="33"/>
      <c r="C74" s="117"/>
      <c r="D74" s="117"/>
      <c r="F74" s="42"/>
      <c r="G74" s="33"/>
      <c r="H74" s="117"/>
      <c r="I74" s="117"/>
      <c r="K74" s="42"/>
      <c r="L74" s="33"/>
      <c r="M74" s="117"/>
      <c r="N74" s="117"/>
      <c r="O74" s="33"/>
      <c r="P74" s="33"/>
      <c r="Q74" s="33"/>
      <c r="R74" s="117"/>
      <c r="S74" s="117"/>
    </row>
    <row r="75" spans="1:19" s="34" customFormat="1" x14ac:dyDescent="0.2">
      <c r="A75" s="42"/>
      <c r="B75" s="33"/>
      <c r="C75" s="117"/>
      <c r="D75" s="117"/>
      <c r="F75" s="42"/>
      <c r="G75" s="33"/>
      <c r="H75" s="117"/>
      <c r="I75" s="117"/>
      <c r="K75" s="42"/>
      <c r="L75" s="33"/>
      <c r="M75" s="117"/>
      <c r="N75" s="117"/>
      <c r="O75" s="33"/>
      <c r="P75" s="33"/>
      <c r="Q75" s="33"/>
      <c r="R75" s="117"/>
      <c r="S75" s="117"/>
    </row>
    <row r="76" spans="1:19" s="34" customFormat="1" x14ac:dyDescent="0.2">
      <c r="A76" s="42"/>
      <c r="B76" s="33"/>
      <c r="C76" s="117"/>
      <c r="D76" s="117"/>
      <c r="F76" s="42"/>
      <c r="G76" s="33"/>
      <c r="H76" s="117"/>
      <c r="I76" s="117"/>
      <c r="K76" s="42"/>
      <c r="L76" s="33"/>
      <c r="M76" s="117"/>
      <c r="N76" s="117"/>
      <c r="O76" s="33"/>
      <c r="P76" s="33"/>
      <c r="Q76" s="33"/>
      <c r="R76" s="117"/>
      <c r="S76" s="117"/>
    </row>
  </sheetData>
  <sheetProtection formatColumns="0" sort="0"/>
  <phoneticPr fontId="0" type="noConversion"/>
  <conditionalFormatting sqref="V2:V15">
    <cfRule type="cellIs" dxfId="210" priority="127" stopIfTrue="1" operator="equal">
      <formula>1</formula>
    </cfRule>
    <cfRule type="cellIs" dxfId="209" priority="128" stopIfTrue="1" operator="equal">
      <formula>2</formula>
    </cfRule>
    <cfRule type="cellIs" dxfId="208" priority="129" stopIfTrue="1" operator="equal">
      <formula>3</formula>
    </cfRule>
  </conditionalFormatting>
  <conditionalFormatting sqref="W2:W15">
    <cfRule type="cellIs" dxfId="207" priority="130" stopIfTrue="1" operator="equal">
      <formula>"First"</formula>
    </cfRule>
    <cfRule type="cellIs" dxfId="206" priority="131" stopIfTrue="1" operator="equal">
      <formula>"Second"</formula>
    </cfRule>
    <cfRule type="cellIs" dxfId="205" priority="132" stopIfTrue="1" operator="equal">
      <formula>"Third"</formula>
    </cfRule>
  </conditionalFormatting>
  <conditionalFormatting sqref="Y2">
    <cfRule type="cellIs" dxfId="204" priority="133" stopIfTrue="1" operator="equal">
      <formula>#REF!</formula>
    </cfRule>
  </conditionalFormatting>
  <conditionalFormatting sqref="Y3:Y14">
    <cfRule type="cellIs" dxfId="203" priority="134" stopIfTrue="1" operator="equal">
      <formula>"1st"</formula>
    </cfRule>
    <cfRule type="cellIs" dxfId="202" priority="135" stopIfTrue="1" operator="equal">
      <formula>"2nd"</formula>
    </cfRule>
    <cfRule type="cellIs" dxfId="201" priority="136" stopIfTrue="1" operator="equal">
      <formula>"3rd"</formula>
    </cfRule>
  </conditionalFormatting>
  <conditionalFormatting sqref="D27">
    <cfRule type="cellIs" dxfId="200" priority="40" stopIfTrue="1" operator="equal">
      <formula>"First"</formula>
    </cfRule>
    <cfRule type="cellIs" dxfId="199" priority="41" stopIfTrue="1" operator="equal">
      <formula>"Second"</formula>
    </cfRule>
    <cfRule type="cellIs" dxfId="198" priority="42" stopIfTrue="1" operator="equal">
      <formula>"Third"</formula>
    </cfRule>
  </conditionalFormatting>
  <conditionalFormatting sqref="I27">
    <cfRule type="cellIs" dxfId="197" priority="37" stopIfTrue="1" operator="equal">
      <formula>"First"</formula>
    </cfRule>
    <cfRule type="cellIs" dxfId="196" priority="38" stopIfTrue="1" operator="equal">
      <formula>"Second"</formula>
    </cfRule>
    <cfRule type="cellIs" dxfId="195" priority="39" stopIfTrue="1" operator="equal">
      <formula>"Third"</formula>
    </cfRule>
  </conditionalFormatting>
  <conditionalFormatting sqref="N27">
    <cfRule type="cellIs" dxfId="194" priority="34" stopIfTrue="1" operator="equal">
      <formula>"First"</formula>
    </cfRule>
    <cfRule type="cellIs" dxfId="193" priority="35" stopIfTrue="1" operator="equal">
      <formula>"Second"</formula>
    </cfRule>
    <cfRule type="cellIs" dxfId="192" priority="36" stopIfTrue="1" operator="equal">
      <formula>"Third"</formula>
    </cfRule>
  </conditionalFormatting>
  <conditionalFormatting sqref="N38">
    <cfRule type="cellIs" dxfId="191" priority="31" stopIfTrue="1" operator="equal">
      <formula>"First"</formula>
    </cfRule>
    <cfRule type="cellIs" dxfId="190" priority="32" stopIfTrue="1" operator="equal">
      <formula>"Second"</formula>
    </cfRule>
    <cfRule type="cellIs" dxfId="189" priority="33" stopIfTrue="1" operator="equal">
      <formula>"Third"</formula>
    </cfRule>
  </conditionalFormatting>
  <conditionalFormatting sqref="I38">
    <cfRule type="cellIs" dxfId="188" priority="28" stopIfTrue="1" operator="equal">
      <formula>"First"</formula>
    </cfRule>
    <cfRule type="cellIs" dxfId="187" priority="29" stopIfTrue="1" operator="equal">
      <formula>"Second"</formula>
    </cfRule>
    <cfRule type="cellIs" dxfId="186" priority="30" stopIfTrue="1" operator="equal">
      <formula>"Third"</formula>
    </cfRule>
  </conditionalFormatting>
  <conditionalFormatting sqref="D38">
    <cfRule type="cellIs" dxfId="185" priority="25" stopIfTrue="1" operator="equal">
      <formula>"First"</formula>
    </cfRule>
    <cfRule type="cellIs" dxfId="184" priority="26" stopIfTrue="1" operator="equal">
      <formula>"Second"</formula>
    </cfRule>
    <cfRule type="cellIs" dxfId="183" priority="27" stopIfTrue="1" operator="equal">
      <formula>"Third"</formula>
    </cfRule>
  </conditionalFormatting>
  <conditionalFormatting sqref="D49">
    <cfRule type="cellIs" dxfId="182" priority="22" stopIfTrue="1" operator="equal">
      <formula>"First"</formula>
    </cfRule>
    <cfRule type="cellIs" dxfId="181" priority="23" stopIfTrue="1" operator="equal">
      <formula>"Second"</formula>
    </cfRule>
    <cfRule type="cellIs" dxfId="180" priority="24" stopIfTrue="1" operator="equal">
      <formula>"Third"</formula>
    </cfRule>
  </conditionalFormatting>
  <conditionalFormatting sqref="I49">
    <cfRule type="cellIs" dxfId="179" priority="19" stopIfTrue="1" operator="equal">
      <formula>"First"</formula>
    </cfRule>
    <cfRule type="cellIs" dxfId="178" priority="20" stopIfTrue="1" operator="equal">
      <formula>"Second"</formula>
    </cfRule>
    <cfRule type="cellIs" dxfId="177" priority="21" stopIfTrue="1" operator="equal">
      <formula>"Third"</formula>
    </cfRule>
  </conditionalFormatting>
  <conditionalFormatting sqref="N49">
    <cfRule type="cellIs" dxfId="176" priority="16" stopIfTrue="1" operator="equal">
      <formula>"First"</formula>
    </cfRule>
    <cfRule type="cellIs" dxfId="175" priority="17" stopIfTrue="1" operator="equal">
      <formula>"Second"</formula>
    </cfRule>
    <cfRule type="cellIs" dxfId="174" priority="18" stopIfTrue="1" operator="equal">
      <formula>"Third"</formula>
    </cfRule>
  </conditionalFormatting>
  <conditionalFormatting sqref="N60">
    <cfRule type="cellIs" dxfId="173" priority="13" stopIfTrue="1" operator="equal">
      <formula>"First"</formula>
    </cfRule>
    <cfRule type="cellIs" dxfId="172" priority="14" stopIfTrue="1" operator="equal">
      <formula>"Second"</formula>
    </cfRule>
    <cfRule type="cellIs" dxfId="171" priority="15" stopIfTrue="1" operator="equal">
      <formula>"Third"</formula>
    </cfRule>
  </conditionalFormatting>
  <conditionalFormatting sqref="I60">
    <cfRule type="cellIs" dxfId="170" priority="10" stopIfTrue="1" operator="equal">
      <formula>"First"</formula>
    </cfRule>
    <cfRule type="cellIs" dxfId="169" priority="11" stopIfTrue="1" operator="equal">
      <formula>"Second"</formula>
    </cfRule>
    <cfRule type="cellIs" dxfId="168" priority="12" stopIfTrue="1" operator="equal">
      <formula>"Third"</formula>
    </cfRule>
  </conditionalFormatting>
  <conditionalFormatting sqref="D60">
    <cfRule type="cellIs" dxfId="167" priority="7" stopIfTrue="1" operator="equal">
      <formula>"First"</formula>
    </cfRule>
    <cfRule type="cellIs" dxfId="166" priority="8" stopIfTrue="1" operator="equal">
      <formula>"Second"</formula>
    </cfRule>
    <cfRule type="cellIs" dxfId="165" priority="9" stopIfTrue="1" operator="equal">
      <formula>"Third"</formula>
    </cfRule>
  </conditionalFormatting>
  <conditionalFormatting sqref="D71">
    <cfRule type="cellIs" dxfId="164" priority="4" stopIfTrue="1" operator="equal">
      <formula>"First"</formula>
    </cfRule>
    <cfRule type="cellIs" dxfId="163" priority="5" stopIfTrue="1" operator="equal">
      <formula>"Second"</formula>
    </cfRule>
    <cfRule type="cellIs" dxfId="162" priority="6" stopIfTrue="1" operator="equal">
      <formula>"Third"</formula>
    </cfRule>
  </conditionalFormatting>
  <conditionalFormatting sqref="I71">
    <cfRule type="cellIs" dxfId="161" priority="1" stopIfTrue="1" operator="equal">
      <formula>"First"</formula>
    </cfRule>
    <cfRule type="cellIs" dxfId="160" priority="2" stopIfTrue="1" operator="equal">
      <formula>"Second"</formula>
    </cfRule>
    <cfRule type="cellIs" dxfId="159" priority="3" stopIfTrue="1" operator="equal">
      <formula>"Third"</formula>
    </cfRule>
  </conditionalFormatting>
  <printOptions horizontalCentered="1"/>
  <pageMargins left="0.15748031496062992" right="0.15748031496062992" top="0.4" bottom="0.39370078740157483" header="0" footer="0"/>
  <pageSetup paperSize="9" scale="68" orientation="landscape" copies="3" r:id="rId1"/>
  <headerFooter alignWithMargins="0">
    <oddHeader>&amp;C&amp;"Arial,Bold"&amp;14SCHOOL GYM NATIONAL FINAL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1DCDDA291374CBBE4303D719A3367" ma:contentTypeVersion="2" ma:contentTypeDescription="Create a new document." ma:contentTypeScope="" ma:versionID="72d8da92b3427c370a2fd42c1574f353">
  <xsd:schema xmlns:xsd="http://www.w3.org/2001/XMLSchema" xmlns:xs="http://www.w3.org/2001/XMLSchema" xmlns:p="http://schemas.microsoft.com/office/2006/metadata/properties" xmlns:ns2="f63290e2-c5a8-4adb-813d-17b3209dd0af" targetNamespace="http://schemas.microsoft.com/office/2006/metadata/properties" ma:root="true" ma:fieldsID="98c9431868688c1c6cdfdbb66ee3fe5c" ns2:_="">
    <xsd:import namespace="f63290e2-c5a8-4adb-813d-17b3209dd0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290e2-c5a8-4adb-813d-17b3209dd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646F41-C22B-472B-9532-2DECB8771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D2885-8D68-4A5A-A811-E115CED3A0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257D8-1FD6-4D17-B15D-160BD2502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3290e2-c5a8-4adb-813d-17b3209dd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U11G 91</vt:lpstr>
      <vt:lpstr>U11B 191</vt:lpstr>
      <vt:lpstr>U11M 291</vt:lpstr>
      <vt:lpstr>Butler Trophies</vt:lpstr>
      <vt:lpstr>U14G 491</vt:lpstr>
      <vt:lpstr>U14B 591</vt:lpstr>
      <vt:lpstr>U14M 691</vt:lpstr>
      <vt:lpstr>Ivybridge &amp; Lottie Smith</vt:lpstr>
      <vt:lpstr>U19G 791</vt:lpstr>
      <vt:lpstr>U19B 891</vt:lpstr>
      <vt:lpstr>U19M 991</vt:lpstr>
      <vt:lpstr>U11 Ranked</vt:lpstr>
      <vt:lpstr>U14 Ranked</vt:lpstr>
      <vt:lpstr>U19 Ranked</vt:lpstr>
      <vt:lpstr>Jamie Weller</vt:lpstr>
      <vt:lpstr>Emma James</vt:lpstr>
      <vt:lpstr>George Finney Placings</vt:lpstr>
      <vt:lpstr>'George Finney Placings'!Print_Area</vt:lpstr>
      <vt:lpstr>'U11B 191'!Print_Area</vt:lpstr>
      <vt:lpstr>'U11G 91'!Print_Area</vt:lpstr>
      <vt:lpstr>'U14 Ranked'!Print_Area</vt:lpstr>
      <vt:lpstr>'U14B 591'!Print_Area</vt:lpstr>
      <vt:lpstr>'U14G 491'!Print_Area</vt:lpstr>
      <vt:lpstr>'U14M 691'!Print_Area</vt:lpstr>
      <vt:lpstr>'U19 Ranked'!Print_Area</vt:lpstr>
      <vt:lpstr>'U19B 891'!Print_Area</vt:lpstr>
      <vt:lpstr>'U19G 791'!Print_Area</vt:lpstr>
      <vt:lpstr>'U19M 991'!Print_Area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School Gym F&amp;V</dc:title>
  <dc:subject/>
  <dc:creator>Chris Hopes</dc:creator>
  <cp:keywords/>
  <dc:description/>
  <cp:lastModifiedBy>Chris Edwards</cp:lastModifiedBy>
  <cp:revision/>
  <dcterms:created xsi:type="dcterms:W3CDTF">2001-05-04T18:55:58Z</dcterms:created>
  <dcterms:modified xsi:type="dcterms:W3CDTF">2022-05-06T21:05:46Z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0x0101008291DCDDA291374CBBE4303D719A3367</vt:lpwstr>
  </property>
</Properties>
</file>